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105" yWindow="-105" windowWidth="19425" windowHeight="10425" tabRatio="806" activeTab="1"/>
  </bookViews>
  <sheets>
    <sheet name="記入方法" sheetId="40" r:id="rId1"/>
    <sheet name="請求書（幼稚園）" sheetId="29" r:id="rId2"/>
    <sheet name="在籍児童一覧（幼稚園）" sheetId="32" r:id="rId3"/>
    <sheet name="計算用" sheetId="39" r:id="rId4"/>
    <sheet name="幼稚園 本単価表" sheetId="35" r:id="rId5"/>
    <sheet name="幼稚園 本単価表②" sheetId="36" r:id="rId6"/>
    <sheet name="幼稚園単価表③（定員を恒常的に超過する場合）" sheetId="41" r:id="rId7"/>
  </sheets>
  <definedNames>
    <definedName name="_xlnm.Print_Area" localSheetId="2">'在籍児童一覧（幼稚園）'!$A$1:$Y$175</definedName>
    <definedName name="_xlnm.Print_Area" localSheetId="1">'請求書（幼稚園）'!$A$1:$Z$212</definedName>
    <definedName name="_xlnm.Print_Area" localSheetId="5">'幼稚園 本単価表②'!$A$1:$W$72</definedName>
    <definedName name="_xlnm.Print_Area" localSheetId="6">'幼稚園単価表③（定員を恒常的に超過する場合）'!$A$1:$U$278</definedName>
    <definedName name="_xlnm.Print_Titles" localSheetId="6">'幼稚園単価表③（定員を恒常的に超過する場合）'!$2:$6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32" l="1"/>
  <c r="T108" i="32" l="1"/>
  <c r="Z108" i="32"/>
  <c r="AA108" i="32"/>
  <c r="AB108" i="32"/>
  <c r="AC108" i="32"/>
  <c r="AD108" i="32"/>
  <c r="AE108" i="32" s="1"/>
  <c r="AF108" i="32"/>
  <c r="AG108" i="32"/>
  <c r="AH108" i="32"/>
  <c r="AI108" i="32"/>
  <c r="AJ108" i="32"/>
  <c r="AK108" i="32"/>
  <c r="AL108" i="32"/>
  <c r="AM108" i="32"/>
  <c r="AN108" i="32"/>
  <c r="AO108" i="32"/>
  <c r="AP108" i="32"/>
  <c r="AQ108" i="32"/>
  <c r="AR108" i="32"/>
  <c r="AS108" i="32"/>
  <c r="AT108" i="32"/>
  <c r="AU108" i="32"/>
  <c r="AV108" i="32"/>
  <c r="AW108" i="32"/>
  <c r="AX108" i="32"/>
  <c r="AY108" i="32"/>
  <c r="AZ108" i="32"/>
  <c r="BA108" i="32"/>
  <c r="BB108" i="32"/>
  <c r="T109" i="32"/>
  <c r="Z109" i="32"/>
  <c r="AA109" i="32"/>
  <c r="AB109" i="32"/>
  <c r="AC109" i="32"/>
  <c r="AD109" i="32"/>
  <c r="AH109" i="32"/>
  <c r="AM109" i="32"/>
  <c r="AN109" i="32"/>
  <c r="AO109" i="32"/>
  <c r="AP109" i="32"/>
  <c r="AY109" i="32"/>
  <c r="AZ109" i="32"/>
  <c r="BA109" i="32"/>
  <c r="BB109" i="32"/>
  <c r="T110" i="32"/>
  <c r="Z110" i="32"/>
  <c r="AA110" i="32"/>
  <c r="AB110" i="32"/>
  <c r="AC110" i="32"/>
  <c r="AD110" i="32"/>
  <c r="AE110" i="32" s="1"/>
  <c r="AH110" i="32"/>
  <c r="AL110" i="32"/>
  <c r="AM110" i="32"/>
  <c r="AN110" i="32"/>
  <c r="AO110" i="32"/>
  <c r="AP110" i="32"/>
  <c r="AR110" i="32"/>
  <c r="AU110" i="32"/>
  <c r="AX110" i="32"/>
  <c r="AY110" i="32"/>
  <c r="AZ110" i="32"/>
  <c r="BA110" i="32"/>
  <c r="BB110" i="32"/>
  <c r="T111" i="32"/>
  <c r="Z111" i="32"/>
  <c r="AA111" i="32"/>
  <c r="AB111" i="32"/>
  <c r="AC111" i="32"/>
  <c r="AD111" i="32"/>
  <c r="AE111" i="32" s="1"/>
  <c r="AM111" i="32"/>
  <c r="AN111" i="32"/>
  <c r="AO111" i="32"/>
  <c r="AP111" i="32"/>
  <c r="AY111" i="32"/>
  <c r="AZ111" i="32"/>
  <c r="BA111" i="32"/>
  <c r="BB111" i="32"/>
  <c r="T112" i="32"/>
  <c r="Z112" i="32"/>
  <c r="AA112" i="32"/>
  <c r="AB112" i="32"/>
  <c r="AC112" i="32"/>
  <c r="AD112" i="32"/>
  <c r="AF112" i="32" s="1"/>
  <c r="AM112" i="32"/>
  <c r="AN112" i="32"/>
  <c r="AO112" i="32"/>
  <c r="AP112" i="32"/>
  <c r="AT112" i="32"/>
  <c r="AY112" i="32"/>
  <c r="AZ112" i="32"/>
  <c r="BA112" i="32"/>
  <c r="BB112" i="32"/>
  <c r="T113" i="32"/>
  <c r="Z113" i="32"/>
  <c r="AA113" i="32"/>
  <c r="AB113" i="32"/>
  <c r="AC113" i="32"/>
  <c r="AD113" i="32"/>
  <c r="AE113" i="32" s="1"/>
  <c r="AM113" i="32"/>
  <c r="AN113" i="32"/>
  <c r="AO113" i="32"/>
  <c r="AP113" i="32"/>
  <c r="AY113" i="32"/>
  <c r="AZ113" i="32"/>
  <c r="BA113" i="32"/>
  <c r="BB113" i="32"/>
  <c r="T114" i="32"/>
  <c r="Z114" i="32"/>
  <c r="AA114" i="32"/>
  <c r="AB114" i="32"/>
  <c r="AC114" i="32"/>
  <c r="AD114" i="32"/>
  <c r="AH114" i="32"/>
  <c r="AM114" i="32"/>
  <c r="AN114" i="32"/>
  <c r="AO114" i="32"/>
  <c r="AP114" i="32"/>
  <c r="AS114" i="32"/>
  <c r="AW114" i="32"/>
  <c r="AY114" i="32"/>
  <c r="AZ114" i="32"/>
  <c r="BA114" i="32"/>
  <c r="BB114" i="32"/>
  <c r="T115" i="32"/>
  <c r="Z115" i="32"/>
  <c r="AA115" i="32"/>
  <c r="AB115" i="32"/>
  <c r="AC115" i="32"/>
  <c r="AD115" i="32"/>
  <c r="AE115" i="32" s="1"/>
  <c r="AM115" i="32"/>
  <c r="AN115" i="32"/>
  <c r="AO115" i="32"/>
  <c r="AP115" i="32"/>
  <c r="AX115" i="32"/>
  <c r="AY115" i="32"/>
  <c r="AZ115" i="32"/>
  <c r="BA115" i="32"/>
  <c r="BB115" i="32"/>
  <c r="T116" i="32"/>
  <c r="Z116" i="32"/>
  <c r="AA116" i="32"/>
  <c r="AB116" i="32"/>
  <c r="AC116" i="32"/>
  <c r="AD116" i="32"/>
  <c r="AE116" i="32" s="1"/>
  <c r="AG116" i="32"/>
  <c r="AJ116" i="32"/>
  <c r="AL116" i="32"/>
  <c r="AM116" i="32"/>
  <c r="AN116" i="32"/>
  <c r="AO116" i="32"/>
  <c r="AP116" i="32"/>
  <c r="AS116" i="32"/>
  <c r="AV116" i="32"/>
  <c r="AX116" i="32"/>
  <c r="AY116" i="32"/>
  <c r="AZ116" i="32"/>
  <c r="BA116" i="32"/>
  <c r="BB116" i="32"/>
  <c r="T117" i="32"/>
  <c r="Z117" i="32"/>
  <c r="AA117" i="32"/>
  <c r="AB117" i="32"/>
  <c r="AC117" i="32"/>
  <c r="AD117" i="32"/>
  <c r="AT117" i="32" s="1"/>
  <c r="AM117" i="32"/>
  <c r="AN117" i="32"/>
  <c r="AO117" i="32"/>
  <c r="AP117" i="32"/>
  <c r="AY117" i="32"/>
  <c r="AZ117" i="32"/>
  <c r="BA117" i="32"/>
  <c r="BB117" i="32"/>
  <c r="T55" i="32"/>
  <c r="Z55" i="32"/>
  <c r="AA55" i="32"/>
  <c r="AB55" i="32"/>
  <c r="AC55" i="32"/>
  <c r="AD55" i="32"/>
  <c r="AE55" i="32" s="1"/>
  <c r="AF55" i="32"/>
  <c r="AG55" i="32"/>
  <c r="AH55" i="32"/>
  <c r="AI55" i="32"/>
  <c r="AJ55" i="32"/>
  <c r="AK55" i="32"/>
  <c r="AL55" i="32"/>
  <c r="AM55" i="32"/>
  <c r="AN55" i="32"/>
  <c r="AO55" i="32"/>
  <c r="AP55" i="32"/>
  <c r="AQ55" i="32"/>
  <c r="AR55" i="32"/>
  <c r="AS55" i="32"/>
  <c r="AT55" i="32"/>
  <c r="AU55" i="32"/>
  <c r="AV55" i="32"/>
  <c r="AW55" i="32"/>
  <c r="AX55" i="32"/>
  <c r="AY55" i="32"/>
  <c r="AZ55" i="32"/>
  <c r="BA55" i="32"/>
  <c r="BB55" i="32"/>
  <c r="T56" i="32"/>
  <c r="Z56" i="32"/>
  <c r="AA56" i="32"/>
  <c r="AB56" i="32"/>
  <c r="AC56" i="32"/>
  <c r="AD56" i="32"/>
  <c r="AH56" i="32" s="1"/>
  <c r="AM56" i="32"/>
  <c r="AN56" i="32"/>
  <c r="AO56" i="32"/>
  <c r="AP56" i="32"/>
  <c r="AY56" i="32"/>
  <c r="AZ56" i="32"/>
  <c r="BA56" i="32"/>
  <c r="BB56" i="32"/>
  <c r="T57" i="32"/>
  <c r="Z57" i="32"/>
  <c r="AA57" i="32"/>
  <c r="AB57" i="32"/>
  <c r="AC57" i="32"/>
  <c r="AD57" i="32"/>
  <c r="AG57" i="32" s="1"/>
  <c r="AM57" i="32"/>
  <c r="AN57" i="32"/>
  <c r="AO57" i="32"/>
  <c r="AP57" i="32"/>
  <c r="AT57" i="32"/>
  <c r="AY57" i="32"/>
  <c r="AZ57" i="32"/>
  <c r="BA57" i="32"/>
  <c r="BB57" i="32"/>
  <c r="T58" i="32"/>
  <c r="Z58" i="32"/>
  <c r="AA58" i="32"/>
  <c r="AB58" i="32"/>
  <c r="AC58" i="32"/>
  <c r="AD58" i="32"/>
  <c r="AH58" i="32" s="1"/>
  <c r="AM58" i="32"/>
  <c r="AN58" i="32"/>
  <c r="AO58" i="32"/>
  <c r="AP58" i="32"/>
  <c r="AY58" i="32"/>
  <c r="AZ58" i="32"/>
  <c r="BA58" i="32"/>
  <c r="BB58" i="32"/>
  <c r="T59" i="32"/>
  <c r="Z59" i="32"/>
  <c r="AA59" i="32"/>
  <c r="AB59" i="32"/>
  <c r="AC59" i="32"/>
  <c r="AD59" i="32"/>
  <c r="AG59" i="32" s="1"/>
  <c r="AM59" i="32"/>
  <c r="AN59" i="32"/>
  <c r="AO59" i="32"/>
  <c r="AP59" i="32"/>
  <c r="AY59" i="32"/>
  <c r="AZ59" i="32"/>
  <c r="BA59" i="32"/>
  <c r="BB59" i="32"/>
  <c r="T60" i="32"/>
  <c r="Z60" i="32"/>
  <c r="AA60" i="32"/>
  <c r="AB60" i="32"/>
  <c r="AC60" i="32"/>
  <c r="AD60" i="32"/>
  <c r="AH60" i="32" s="1"/>
  <c r="AM60" i="32"/>
  <c r="AN60" i="32"/>
  <c r="AO60" i="32"/>
  <c r="AP60" i="32"/>
  <c r="AY60" i="32"/>
  <c r="AZ60" i="32"/>
  <c r="BA60" i="32"/>
  <c r="BB60" i="32"/>
  <c r="T61" i="32"/>
  <c r="Z61" i="32"/>
  <c r="AA61" i="32"/>
  <c r="AB61" i="32"/>
  <c r="AC61" i="32"/>
  <c r="AD61" i="32"/>
  <c r="AG61" i="32" s="1"/>
  <c r="AM61" i="32"/>
  <c r="AN61" i="32"/>
  <c r="AO61" i="32"/>
  <c r="AP61" i="32"/>
  <c r="AT61" i="32"/>
  <c r="AY61" i="32"/>
  <c r="AZ61" i="32"/>
  <c r="BA61" i="32"/>
  <c r="BB61" i="32"/>
  <c r="T62" i="32"/>
  <c r="Z62" i="32"/>
  <c r="AA62" i="32"/>
  <c r="AB62" i="32"/>
  <c r="AC62" i="32"/>
  <c r="AD62" i="32"/>
  <c r="AH62" i="32" s="1"/>
  <c r="AM62" i="32"/>
  <c r="AN62" i="32"/>
  <c r="AO62" i="32"/>
  <c r="AP62" i="32"/>
  <c r="AY62" i="32"/>
  <c r="AZ62" i="32"/>
  <c r="BA62" i="32"/>
  <c r="BB62" i="32"/>
  <c r="T63" i="32"/>
  <c r="Z63" i="32"/>
  <c r="AA63" i="32"/>
  <c r="AB63" i="32"/>
  <c r="AC63" i="32"/>
  <c r="AD63" i="32"/>
  <c r="AG63" i="32" s="1"/>
  <c r="AM63" i="32"/>
  <c r="AN63" i="32"/>
  <c r="AO63" i="32"/>
  <c r="AP63" i="32"/>
  <c r="AY63" i="32"/>
  <c r="AZ63" i="32"/>
  <c r="BA63" i="32"/>
  <c r="BB63" i="32"/>
  <c r="T64" i="32"/>
  <c r="Z64" i="32"/>
  <c r="AA64" i="32"/>
  <c r="AB64" i="32"/>
  <c r="AC64" i="32"/>
  <c r="AD64" i="32"/>
  <c r="AH64" i="32" s="1"/>
  <c r="AM64" i="32"/>
  <c r="AN64" i="32"/>
  <c r="AO64" i="32"/>
  <c r="AP64" i="32"/>
  <c r="AY64" i="32"/>
  <c r="AZ64" i="32"/>
  <c r="BA64" i="32"/>
  <c r="BB64" i="32"/>
  <c r="T65" i="32"/>
  <c r="Z65" i="32"/>
  <c r="AA65" i="32"/>
  <c r="AB65" i="32"/>
  <c r="AC65" i="32"/>
  <c r="AD65" i="32"/>
  <c r="AG65" i="32" s="1"/>
  <c r="AM65" i="32"/>
  <c r="AN65" i="32"/>
  <c r="AO65" i="32"/>
  <c r="AP65" i="32"/>
  <c r="AT65" i="32"/>
  <c r="AY65" i="32"/>
  <c r="AZ65" i="32"/>
  <c r="BA65" i="32"/>
  <c r="BB65" i="32"/>
  <c r="T66" i="32"/>
  <c r="Z66" i="32"/>
  <c r="AA66" i="32"/>
  <c r="AB66" i="32"/>
  <c r="AC66" i="32"/>
  <c r="AD66" i="32"/>
  <c r="AH66" i="32" s="1"/>
  <c r="AM66" i="32"/>
  <c r="AN66" i="32"/>
  <c r="AO66" i="32"/>
  <c r="AP66" i="32"/>
  <c r="AY66" i="32"/>
  <c r="AZ66" i="32"/>
  <c r="BA66" i="32"/>
  <c r="BB66" i="32"/>
  <c r="T67" i="32"/>
  <c r="Z67" i="32"/>
  <c r="AA67" i="32"/>
  <c r="AB67" i="32"/>
  <c r="AC67" i="32"/>
  <c r="AD67" i="32"/>
  <c r="AF67" i="32" s="1"/>
  <c r="AM67" i="32"/>
  <c r="AN67" i="32"/>
  <c r="AO67" i="32"/>
  <c r="AP67" i="32"/>
  <c r="AY67" i="32"/>
  <c r="AZ67" i="32"/>
  <c r="BA67" i="32"/>
  <c r="BB67" i="32"/>
  <c r="T68" i="32"/>
  <c r="Z68" i="32"/>
  <c r="AA68" i="32"/>
  <c r="AB68" i="32"/>
  <c r="AC68" i="32"/>
  <c r="AD68" i="32"/>
  <c r="AM68" i="32"/>
  <c r="AN68" i="32"/>
  <c r="AO68" i="32"/>
  <c r="AP68" i="32"/>
  <c r="AY68" i="32"/>
  <c r="AZ68" i="32"/>
  <c r="BA68" i="32"/>
  <c r="BB68" i="32"/>
  <c r="T69" i="32"/>
  <c r="Z69" i="32"/>
  <c r="AA69" i="32"/>
  <c r="AB69" i="32"/>
  <c r="AC69" i="32"/>
  <c r="AD69" i="32"/>
  <c r="AF69" i="32" s="1"/>
  <c r="AM69" i="32"/>
  <c r="AN69" i="32"/>
  <c r="AO69" i="32"/>
  <c r="AP69" i="32"/>
  <c r="AX69" i="32"/>
  <c r="AY69" i="32"/>
  <c r="AZ69" i="32"/>
  <c r="BA69" i="32"/>
  <c r="BB69" i="32"/>
  <c r="T70" i="32"/>
  <c r="Z70" i="32"/>
  <c r="AA70" i="32"/>
  <c r="AB70" i="32"/>
  <c r="AC70" i="32"/>
  <c r="AD70" i="32"/>
  <c r="AM70" i="32"/>
  <c r="AN70" i="32"/>
  <c r="AO70" i="32"/>
  <c r="AP70" i="32"/>
  <c r="AY70" i="32"/>
  <c r="AZ70" i="32"/>
  <c r="BA70" i="32"/>
  <c r="BB70" i="32"/>
  <c r="T71" i="32"/>
  <c r="Z71" i="32"/>
  <c r="AA71" i="32"/>
  <c r="AB71" i="32"/>
  <c r="AC71" i="32"/>
  <c r="AD71" i="32"/>
  <c r="AH71" i="32" s="1"/>
  <c r="AM71" i="32"/>
  <c r="AN71" i="32"/>
  <c r="AO71" i="32"/>
  <c r="AP71" i="32"/>
  <c r="AY71" i="32"/>
  <c r="AZ71" i="32"/>
  <c r="BA71" i="32"/>
  <c r="BB71" i="32"/>
  <c r="T72" i="32"/>
  <c r="Z72" i="32"/>
  <c r="AA72" i="32"/>
  <c r="AB72" i="32"/>
  <c r="AC72" i="32"/>
  <c r="AD72" i="32"/>
  <c r="AM72" i="32"/>
  <c r="AN72" i="32"/>
  <c r="AO72" i="32"/>
  <c r="AP72" i="32"/>
  <c r="AY72" i="32"/>
  <c r="AZ72" i="32"/>
  <c r="BA72" i="32"/>
  <c r="BB72" i="32"/>
  <c r="T73" i="32"/>
  <c r="Z73" i="32"/>
  <c r="AA73" i="32"/>
  <c r="AB73" i="32"/>
  <c r="AC73" i="32"/>
  <c r="AD73" i="32"/>
  <c r="AE73" i="32" s="1"/>
  <c r="AI73" i="32"/>
  <c r="AM73" i="32"/>
  <c r="AN73" i="32"/>
  <c r="AO73" i="32"/>
  <c r="AP73" i="32"/>
  <c r="AR73" i="32"/>
  <c r="AX73" i="32"/>
  <c r="AY73" i="32"/>
  <c r="AZ73" i="32"/>
  <c r="BA73" i="32"/>
  <c r="BB73" i="32"/>
  <c r="T74" i="32"/>
  <c r="Z74" i="32"/>
  <c r="AA74" i="32"/>
  <c r="AB74" i="32"/>
  <c r="AC74" i="32"/>
  <c r="AD74" i="32"/>
  <c r="AG74" i="32" s="1"/>
  <c r="AH74" i="32"/>
  <c r="AJ74" i="32"/>
  <c r="AK74" i="32"/>
  <c r="AM74" i="32"/>
  <c r="AN74" i="32"/>
  <c r="AO74" i="32"/>
  <c r="AP74" i="32"/>
  <c r="AS74" i="32"/>
  <c r="AT74" i="32"/>
  <c r="AW74" i="32"/>
  <c r="AY74" i="32"/>
  <c r="AZ74" i="32"/>
  <c r="BA74" i="32"/>
  <c r="BB74" i="32"/>
  <c r="T75" i="32"/>
  <c r="Z75" i="32"/>
  <c r="AA75" i="32"/>
  <c r="AB75" i="32"/>
  <c r="AC75" i="32"/>
  <c r="AD75" i="32"/>
  <c r="AH75" i="32" s="1"/>
  <c r="AI75" i="32"/>
  <c r="AM75" i="32"/>
  <c r="AN75" i="32"/>
  <c r="AO75" i="32"/>
  <c r="AP75" i="32"/>
  <c r="AQ75" i="32"/>
  <c r="AR75" i="32"/>
  <c r="AX75" i="32"/>
  <c r="AY75" i="32"/>
  <c r="AZ75" i="32"/>
  <c r="BA75" i="32"/>
  <c r="BB75" i="32"/>
  <c r="T76" i="32"/>
  <c r="Z76" i="32"/>
  <c r="AA76" i="32"/>
  <c r="AB76" i="32"/>
  <c r="AC76" i="32"/>
  <c r="AD76" i="32"/>
  <c r="AG76" i="32" s="1"/>
  <c r="AJ76" i="32"/>
  <c r="AK76" i="32"/>
  <c r="AM76" i="32"/>
  <c r="AN76" i="32"/>
  <c r="AO76" i="32"/>
  <c r="AP76" i="32"/>
  <c r="AR76" i="32"/>
  <c r="AT76" i="32"/>
  <c r="AW76" i="32"/>
  <c r="AX76" i="32"/>
  <c r="AY76" i="32"/>
  <c r="AZ76" i="32"/>
  <c r="BA76" i="32"/>
  <c r="BB76" i="32"/>
  <c r="T77" i="32"/>
  <c r="Z77" i="32"/>
  <c r="AA77" i="32"/>
  <c r="AB77" i="32"/>
  <c r="AC77" i="32"/>
  <c r="AD77" i="32"/>
  <c r="AG77" i="32" s="1"/>
  <c r="AM77" i="32"/>
  <c r="AN77" i="32"/>
  <c r="AO77" i="32"/>
  <c r="AP77" i="32"/>
  <c r="AT77" i="32"/>
  <c r="AY77" i="32"/>
  <c r="AZ77" i="32"/>
  <c r="BA77" i="32"/>
  <c r="BB77" i="32"/>
  <c r="T78" i="32"/>
  <c r="Z78" i="32"/>
  <c r="AA78" i="32"/>
  <c r="AB78" i="32"/>
  <c r="AC78" i="32"/>
  <c r="AD78" i="32"/>
  <c r="AH78" i="32" s="1"/>
  <c r="AM78" i="32"/>
  <c r="AN78" i="32"/>
  <c r="AO78" i="32"/>
  <c r="AP78" i="32"/>
  <c r="AX78" i="32"/>
  <c r="AY78" i="32"/>
  <c r="AZ78" i="32"/>
  <c r="BA78" i="32"/>
  <c r="BB78" i="32"/>
  <c r="T79" i="32"/>
  <c r="Z79" i="32"/>
  <c r="AA79" i="32"/>
  <c r="AB79" i="32"/>
  <c r="AC79" i="32"/>
  <c r="AD79" i="32"/>
  <c r="AF79" i="32" s="1"/>
  <c r="AL79" i="32"/>
  <c r="AM79" i="32"/>
  <c r="AN79" i="32"/>
  <c r="AO79" i="32"/>
  <c r="AP79" i="32"/>
  <c r="AR79" i="32"/>
  <c r="AX79" i="32"/>
  <c r="AY79" i="32"/>
  <c r="AZ79" i="32"/>
  <c r="BA79" i="32"/>
  <c r="BB79" i="32"/>
  <c r="T80" i="32"/>
  <c r="Z80" i="32"/>
  <c r="AA80" i="32"/>
  <c r="AB80" i="32"/>
  <c r="AC80" i="32"/>
  <c r="AD80" i="32"/>
  <c r="AH80" i="32" s="1"/>
  <c r="AM80" i="32"/>
  <c r="AN80" i="32"/>
  <c r="AO80" i="32"/>
  <c r="AP80" i="32"/>
  <c r="AY80" i="32"/>
  <c r="AZ80" i="32"/>
  <c r="BA80" i="32"/>
  <c r="BB80" i="32"/>
  <c r="T81" i="32"/>
  <c r="Z81" i="32"/>
  <c r="AA81" i="32"/>
  <c r="AB81" i="32"/>
  <c r="AC81" i="32"/>
  <c r="AD81" i="32"/>
  <c r="AG81" i="32" s="1"/>
  <c r="AH81" i="32"/>
  <c r="AJ81" i="32"/>
  <c r="AL81" i="32"/>
  <c r="AM81" i="32"/>
  <c r="AN81" i="32"/>
  <c r="AO81" i="32"/>
  <c r="AP81" i="32"/>
  <c r="AT81" i="32"/>
  <c r="AV81" i="32"/>
  <c r="AX81" i="32"/>
  <c r="AY81" i="32"/>
  <c r="AZ81" i="32"/>
  <c r="BA81" i="32"/>
  <c r="BB81" i="32"/>
  <c r="T82" i="32"/>
  <c r="Z82" i="32"/>
  <c r="AA82" i="32"/>
  <c r="AB82" i="32"/>
  <c r="AC82" i="32"/>
  <c r="AD82" i="32"/>
  <c r="AX82" i="32" s="1"/>
  <c r="AH82" i="32"/>
  <c r="AM82" i="32"/>
  <c r="AN82" i="32"/>
  <c r="AO82" i="32"/>
  <c r="AP82" i="32"/>
  <c r="AY82" i="32"/>
  <c r="AZ82" i="32"/>
  <c r="BA82" i="32"/>
  <c r="BB82" i="32"/>
  <c r="T83" i="32"/>
  <c r="Z83" i="32"/>
  <c r="AA83" i="32"/>
  <c r="AB83" i="32"/>
  <c r="AC83" i="32"/>
  <c r="AD83" i="32"/>
  <c r="AF83" i="32" s="1"/>
  <c r="AL83" i="32"/>
  <c r="AM83" i="32"/>
  <c r="AN83" i="32"/>
  <c r="AO83" i="32"/>
  <c r="AP83" i="32"/>
  <c r="AR83" i="32"/>
  <c r="AX83" i="32"/>
  <c r="AY83" i="32"/>
  <c r="AZ83" i="32"/>
  <c r="BA83" i="32"/>
  <c r="BB83" i="32"/>
  <c r="T84" i="32"/>
  <c r="Z84" i="32"/>
  <c r="AA84" i="32"/>
  <c r="AB84" i="32"/>
  <c r="AC84" i="32"/>
  <c r="AD84" i="32"/>
  <c r="AF84" i="32" s="1"/>
  <c r="AM84" i="32"/>
  <c r="AN84" i="32"/>
  <c r="AO84" i="32"/>
  <c r="AP84" i="32"/>
  <c r="AY84" i="32"/>
  <c r="AZ84" i="32"/>
  <c r="BA84" i="32"/>
  <c r="BB84" i="32"/>
  <c r="T85" i="32"/>
  <c r="Z85" i="32"/>
  <c r="AA85" i="32"/>
  <c r="AB85" i="32"/>
  <c r="AC85" i="32"/>
  <c r="AD85" i="32"/>
  <c r="AH85" i="32" s="1"/>
  <c r="AM85" i="32"/>
  <c r="AN85" i="32"/>
  <c r="AO85" i="32"/>
  <c r="AP85" i="32"/>
  <c r="AY85" i="32"/>
  <c r="AZ85" i="32"/>
  <c r="BA85" i="32"/>
  <c r="BB85" i="32"/>
  <c r="T86" i="32"/>
  <c r="Z86" i="32"/>
  <c r="AA86" i="32"/>
  <c r="AB86" i="32"/>
  <c r="AC86" i="32"/>
  <c r="AD86" i="32"/>
  <c r="AF86" i="32" s="1"/>
  <c r="AM86" i="32"/>
  <c r="AN86" i="32"/>
  <c r="AO86" i="32"/>
  <c r="AP86" i="32"/>
  <c r="AY86" i="32"/>
  <c r="AZ86" i="32"/>
  <c r="BA86" i="32"/>
  <c r="BB86" i="32"/>
  <c r="T87" i="32"/>
  <c r="Z87" i="32"/>
  <c r="AA87" i="32"/>
  <c r="AB87" i="32"/>
  <c r="AC87" i="32"/>
  <c r="AD87" i="32"/>
  <c r="AF87" i="32" s="1"/>
  <c r="AM87" i="32"/>
  <c r="AN87" i="32"/>
  <c r="AO87" i="32"/>
  <c r="AP87" i="32"/>
  <c r="AT87" i="32"/>
  <c r="AX87" i="32"/>
  <c r="AY87" i="32"/>
  <c r="AZ87" i="32"/>
  <c r="BA87" i="32"/>
  <c r="BB87" i="32"/>
  <c r="T88" i="32"/>
  <c r="Z88" i="32"/>
  <c r="AA88" i="32"/>
  <c r="AB88" i="32"/>
  <c r="AC88" i="32"/>
  <c r="AD88" i="32"/>
  <c r="AF88" i="32" s="1"/>
  <c r="AL88" i="32"/>
  <c r="AM88" i="32"/>
  <c r="AN88" i="32"/>
  <c r="AO88" i="32"/>
  <c r="AP88" i="32"/>
  <c r="AR88" i="32"/>
  <c r="AX88" i="32"/>
  <c r="AY88" i="32"/>
  <c r="AZ88" i="32"/>
  <c r="BA88" i="32"/>
  <c r="BB88" i="32"/>
  <c r="T89" i="32"/>
  <c r="Z89" i="32"/>
  <c r="AA89" i="32"/>
  <c r="AB89" i="32"/>
  <c r="AC89" i="32"/>
  <c r="AD89" i="32"/>
  <c r="AH89" i="32" s="1"/>
  <c r="AM89" i="32"/>
  <c r="AN89" i="32"/>
  <c r="AO89" i="32"/>
  <c r="AP89" i="32"/>
  <c r="AY89" i="32"/>
  <c r="AZ89" i="32"/>
  <c r="BA89" i="32"/>
  <c r="BB89" i="32"/>
  <c r="T90" i="32"/>
  <c r="Z90" i="32"/>
  <c r="AA90" i="32"/>
  <c r="AB90" i="32"/>
  <c r="AC90" i="32"/>
  <c r="AD90" i="32"/>
  <c r="AI90" i="32" s="1"/>
  <c r="AM90" i="32"/>
  <c r="AN90" i="32"/>
  <c r="AO90" i="32"/>
  <c r="AP90" i="32"/>
  <c r="AV90" i="32"/>
  <c r="AY90" i="32"/>
  <c r="AZ90" i="32"/>
  <c r="BA90" i="32"/>
  <c r="BB90" i="32"/>
  <c r="T91" i="32"/>
  <c r="Z91" i="32"/>
  <c r="AA91" i="32"/>
  <c r="AB91" i="32"/>
  <c r="AC91" i="32"/>
  <c r="AD91" i="32"/>
  <c r="AM91" i="32"/>
  <c r="AN91" i="32"/>
  <c r="AO91" i="32"/>
  <c r="AP91" i="32"/>
  <c r="AY91" i="32"/>
  <c r="AZ91" i="32"/>
  <c r="BA91" i="32"/>
  <c r="BB91" i="32"/>
  <c r="T92" i="32"/>
  <c r="Z92" i="32"/>
  <c r="AA92" i="32"/>
  <c r="AB92" i="32"/>
  <c r="AC92" i="32"/>
  <c r="AD92" i="32"/>
  <c r="AF92" i="32" s="1"/>
  <c r="AM92" i="32"/>
  <c r="AN92" i="32"/>
  <c r="AO92" i="32"/>
  <c r="AP92" i="32"/>
  <c r="AY92" i="32"/>
  <c r="AZ92" i="32"/>
  <c r="BA92" i="32"/>
  <c r="BB92" i="32"/>
  <c r="T93" i="32"/>
  <c r="Z93" i="32"/>
  <c r="AA93" i="32"/>
  <c r="AB93" i="32"/>
  <c r="AC93" i="32"/>
  <c r="AD93" i="32"/>
  <c r="AF93" i="32" s="1"/>
  <c r="AK93" i="32"/>
  <c r="AM93" i="32"/>
  <c r="AN93" i="32"/>
  <c r="AO93" i="32"/>
  <c r="AP93" i="32"/>
  <c r="AS93" i="32"/>
  <c r="AY93" i="32"/>
  <c r="AZ93" i="32"/>
  <c r="BA93" i="32"/>
  <c r="BB93" i="32"/>
  <c r="T94" i="32"/>
  <c r="Z94" i="32"/>
  <c r="AA94" i="32"/>
  <c r="AB94" i="32"/>
  <c r="AC94" i="32"/>
  <c r="AD94" i="32"/>
  <c r="AE94" i="32" s="1"/>
  <c r="AH94" i="32"/>
  <c r="AJ94" i="32"/>
  <c r="AM94" i="32"/>
  <c r="AN94" i="32"/>
  <c r="AO94" i="32"/>
  <c r="AP94" i="32"/>
  <c r="AR94" i="32"/>
  <c r="AS94" i="32"/>
  <c r="AW94" i="32"/>
  <c r="AX94" i="32"/>
  <c r="AY94" i="32"/>
  <c r="AZ94" i="32"/>
  <c r="BA94" i="32"/>
  <c r="BB94" i="32"/>
  <c r="T95" i="32"/>
  <c r="Z95" i="32"/>
  <c r="AA95" i="32"/>
  <c r="AB95" i="32"/>
  <c r="AC95" i="32"/>
  <c r="AD95" i="32"/>
  <c r="AM95" i="32"/>
  <c r="AN95" i="32"/>
  <c r="AO95" i="32"/>
  <c r="AP95" i="32"/>
  <c r="AY95" i="32"/>
  <c r="AZ95" i="32"/>
  <c r="BA95" i="32"/>
  <c r="BB95" i="32"/>
  <c r="T96" i="32"/>
  <c r="Z96" i="32"/>
  <c r="AA96" i="32"/>
  <c r="AB96" i="32"/>
  <c r="AC96" i="32"/>
  <c r="AD96" i="32"/>
  <c r="AS96" i="32" s="1"/>
  <c r="AM96" i="32"/>
  <c r="AN96" i="32"/>
  <c r="AO96" i="32"/>
  <c r="AP96" i="32"/>
  <c r="AY96" i="32"/>
  <c r="AZ96" i="32"/>
  <c r="BA96" i="32"/>
  <c r="BB96" i="32"/>
  <c r="T97" i="32"/>
  <c r="Z97" i="32"/>
  <c r="AA97" i="32"/>
  <c r="AB97" i="32"/>
  <c r="AC97" i="32"/>
  <c r="AD97" i="32"/>
  <c r="AF97" i="32" s="1"/>
  <c r="AM97" i="32"/>
  <c r="AN97" i="32"/>
  <c r="AO97" i="32"/>
  <c r="AP97" i="32"/>
  <c r="AY97" i="32"/>
  <c r="AZ97" i="32"/>
  <c r="BA97" i="32"/>
  <c r="BB97" i="32"/>
  <c r="T98" i="32"/>
  <c r="Z98" i="32"/>
  <c r="AA98" i="32"/>
  <c r="AB98" i="32"/>
  <c r="AC98" i="32"/>
  <c r="AD98" i="32"/>
  <c r="AG98" i="32" s="1"/>
  <c r="AM98" i="32"/>
  <c r="AN98" i="32"/>
  <c r="AO98" i="32"/>
  <c r="AP98" i="32"/>
  <c r="AW98" i="32"/>
  <c r="AY98" i="32"/>
  <c r="AZ98" i="32"/>
  <c r="BA98" i="32"/>
  <c r="BB98" i="32"/>
  <c r="T99" i="32"/>
  <c r="Z99" i="32"/>
  <c r="AA99" i="32"/>
  <c r="AB99" i="32"/>
  <c r="AC99" i="32"/>
  <c r="AD99" i="32"/>
  <c r="AH99" i="32" s="1"/>
  <c r="AM99" i="32"/>
  <c r="AN99" i="32"/>
  <c r="AO99" i="32"/>
  <c r="AP99" i="32"/>
  <c r="AX99" i="32"/>
  <c r="AY99" i="32"/>
  <c r="AZ99" i="32"/>
  <c r="BA99" i="32"/>
  <c r="BB99" i="32"/>
  <c r="T100" i="32"/>
  <c r="Z100" i="32"/>
  <c r="AA100" i="32"/>
  <c r="AB100" i="32"/>
  <c r="AC100" i="32"/>
  <c r="AD100" i="32"/>
  <c r="AF100" i="32" s="1"/>
  <c r="AG100" i="32"/>
  <c r="AJ100" i="32"/>
  <c r="AL100" i="32"/>
  <c r="AM100" i="32"/>
  <c r="AN100" i="32"/>
  <c r="AO100" i="32"/>
  <c r="AP100" i="32"/>
  <c r="AS100" i="32"/>
  <c r="AV100" i="32"/>
  <c r="AX100" i="32"/>
  <c r="AY100" i="32"/>
  <c r="AZ100" i="32"/>
  <c r="BA100" i="32"/>
  <c r="BB100" i="32"/>
  <c r="T101" i="32"/>
  <c r="Z101" i="32"/>
  <c r="AA101" i="32"/>
  <c r="AB101" i="32"/>
  <c r="AC101" i="32"/>
  <c r="AD101" i="32"/>
  <c r="AF101" i="32" s="1"/>
  <c r="AM101" i="32"/>
  <c r="AN101" i="32"/>
  <c r="AO101" i="32"/>
  <c r="AP101" i="32"/>
  <c r="AR101" i="32"/>
  <c r="AX101" i="32"/>
  <c r="AY101" i="32"/>
  <c r="AZ101" i="32"/>
  <c r="BA101" i="32"/>
  <c r="BB101" i="32"/>
  <c r="T102" i="32"/>
  <c r="Z102" i="32"/>
  <c r="AA102" i="32"/>
  <c r="AB102" i="32"/>
  <c r="AC102" i="32"/>
  <c r="AD102" i="32"/>
  <c r="AF102" i="32" s="1"/>
  <c r="AG102" i="32"/>
  <c r="AJ102" i="32"/>
  <c r="AL102" i="32"/>
  <c r="AM102" i="32"/>
  <c r="AN102" i="32"/>
  <c r="AO102" i="32"/>
  <c r="AP102" i="32"/>
  <c r="AS102" i="32"/>
  <c r="AV102" i="32"/>
  <c r="AX102" i="32"/>
  <c r="AY102" i="32"/>
  <c r="AZ102" i="32"/>
  <c r="BA102" i="32"/>
  <c r="BB102" i="32"/>
  <c r="T103" i="32"/>
  <c r="Z103" i="32"/>
  <c r="AA103" i="32"/>
  <c r="AB103" i="32"/>
  <c r="AC103" i="32"/>
  <c r="AD103" i="32"/>
  <c r="AH103" i="32" s="1"/>
  <c r="AM103" i="32"/>
  <c r="AN103" i="32"/>
  <c r="AO103" i="32"/>
  <c r="AP103" i="32"/>
  <c r="AR103" i="32"/>
  <c r="AX103" i="32"/>
  <c r="AY103" i="32"/>
  <c r="AZ103" i="32"/>
  <c r="BA103" i="32"/>
  <c r="BB103" i="32"/>
  <c r="T104" i="32"/>
  <c r="Z104" i="32"/>
  <c r="AA104" i="32"/>
  <c r="AB104" i="32"/>
  <c r="AC104" i="32"/>
  <c r="AD104" i="32"/>
  <c r="AF104" i="32" s="1"/>
  <c r="AG104" i="32"/>
  <c r="AJ104" i="32"/>
  <c r="AL104" i="32"/>
  <c r="AM104" i="32"/>
  <c r="AN104" i="32"/>
  <c r="AO104" i="32"/>
  <c r="AP104" i="32"/>
  <c r="AS104" i="32"/>
  <c r="AV104" i="32"/>
  <c r="AX104" i="32"/>
  <c r="AY104" i="32"/>
  <c r="AZ104" i="32"/>
  <c r="BA104" i="32"/>
  <c r="BB104" i="32"/>
  <c r="T105" i="32"/>
  <c r="Z105" i="32"/>
  <c r="AA105" i="32"/>
  <c r="AB105" i="32"/>
  <c r="AC105" i="32"/>
  <c r="AD105" i="32"/>
  <c r="AH105" i="32" s="1"/>
  <c r="AM105" i="32"/>
  <c r="AN105" i="32"/>
  <c r="AO105" i="32"/>
  <c r="AP105" i="32"/>
  <c r="AX105" i="32"/>
  <c r="AY105" i="32"/>
  <c r="AZ105" i="32"/>
  <c r="BA105" i="32"/>
  <c r="BB105" i="32"/>
  <c r="T106" i="32"/>
  <c r="Z106" i="32"/>
  <c r="AA106" i="32"/>
  <c r="AB106" i="32"/>
  <c r="AC106" i="32"/>
  <c r="AD106" i="32"/>
  <c r="AJ106" i="32"/>
  <c r="AM106" i="32"/>
  <c r="AN106" i="32"/>
  <c r="AO106" i="32"/>
  <c r="AP106" i="32"/>
  <c r="AX106" i="32"/>
  <c r="AY106" i="32"/>
  <c r="AZ106" i="32"/>
  <c r="BA106" i="32"/>
  <c r="BB106" i="32"/>
  <c r="T107" i="32"/>
  <c r="Z107" i="32"/>
  <c r="AA107" i="32"/>
  <c r="AB107" i="32"/>
  <c r="AC107" i="32"/>
  <c r="AD107" i="32"/>
  <c r="AX107" i="32" s="1"/>
  <c r="AM107" i="32"/>
  <c r="AN107" i="32"/>
  <c r="AO107" i="32"/>
  <c r="AP107" i="32"/>
  <c r="AY107" i="32"/>
  <c r="AZ107" i="32"/>
  <c r="BA107" i="32"/>
  <c r="BB107" i="32"/>
  <c r="Z44" i="32"/>
  <c r="AA44" i="32"/>
  <c r="AB44" i="32"/>
  <c r="AC44" i="32"/>
  <c r="AD44" i="32"/>
  <c r="AG44" i="32" s="1"/>
  <c r="AM44" i="32"/>
  <c r="AN44" i="32"/>
  <c r="AO44" i="32"/>
  <c r="AP44" i="32"/>
  <c r="AR44" i="32"/>
  <c r="AT44" i="32"/>
  <c r="AY44" i="32"/>
  <c r="AZ44" i="32"/>
  <c r="BA44" i="32"/>
  <c r="BB44" i="32"/>
  <c r="Z45" i="32"/>
  <c r="AA45" i="32"/>
  <c r="AB45" i="32"/>
  <c r="AC45" i="32"/>
  <c r="AD45" i="32"/>
  <c r="AL45" i="32" s="1"/>
  <c r="AM45" i="32"/>
  <c r="AN45" i="32"/>
  <c r="AO45" i="32"/>
  <c r="AP45" i="32"/>
  <c r="AY45" i="32"/>
  <c r="AZ45" i="32"/>
  <c r="BA45" i="32"/>
  <c r="BB45" i="32"/>
  <c r="Z46" i="32"/>
  <c r="AA46" i="32"/>
  <c r="AB46" i="32"/>
  <c r="AC46" i="32"/>
  <c r="AD46" i="32"/>
  <c r="AH46" i="32" s="1"/>
  <c r="AM46" i="32"/>
  <c r="AN46" i="32"/>
  <c r="AO46" i="32"/>
  <c r="AP46" i="32"/>
  <c r="AY46" i="32"/>
  <c r="AZ46" i="32"/>
  <c r="BA46" i="32"/>
  <c r="BB46" i="32"/>
  <c r="Z47" i="32"/>
  <c r="AA47" i="32"/>
  <c r="AB47" i="32"/>
  <c r="AC47" i="32"/>
  <c r="AD47" i="32"/>
  <c r="AH47" i="32" s="1"/>
  <c r="AM47" i="32"/>
  <c r="AN47" i="32"/>
  <c r="AO47" i="32"/>
  <c r="AP47" i="32"/>
  <c r="AY47" i="32"/>
  <c r="AZ47" i="32"/>
  <c r="BA47" i="32"/>
  <c r="BB47" i="32"/>
  <c r="Z48" i="32"/>
  <c r="AA48" i="32"/>
  <c r="AB48" i="32"/>
  <c r="AC48" i="32"/>
  <c r="AD48" i="32"/>
  <c r="AI48" i="32" s="1"/>
  <c r="AM48" i="32"/>
  <c r="AN48" i="32"/>
  <c r="AO48" i="32"/>
  <c r="AP48" i="32"/>
  <c r="AY48" i="32"/>
  <c r="AZ48" i="32"/>
  <c r="BA48" i="32"/>
  <c r="BB48" i="32"/>
  <c r="Z49" i="32"/>
  <c r="AA49" i="32"/>
  <c r="AB49" i="32"/>
  <c r="AC49" i="32"/>
  <c r="AD49" i="32"/>
  <c r="AG49" i="32" s="1"/>
  <c r="AM49" i="32"/>
  <c r="AN49" i="32"/>
  <c r="AO49" i="32"/>
  <c r="AP49" i="32"/>
  <c r="AX49" i="32"/>
  <c r="AY49" i="32"/>
  <c r="AZ49" i="32"/>
  <c r="BA49" i="32"/>
  <c r="BB49" i="32"/>
  <c r="Z50" i="32"/>
  <c r="AA50" i="32"/>
  <c r="AB50" i="32"/>
  <c r="AC50" i="32"/>
  <c r="AD50" i="32"/>
  <c r="AM50" i="32"/>
  <c r="AN50" i="32"/>
  <c r="AO50" i="32"/>
  <c r="AP50" i="32"/>
  <c r="AY50" i="32"/>
  <c r="AZ50" i="32"/>
  <c r="BA50" i="32"/>
  <c r="BB50" i="32"/>
  <c r="Z51" i="32"/>
  <c r="AA51" i="32"/>
  <c r="AB51" i="32"/>
  <c r="AC51" i="32"/>
  <c r="AD51" i="32"/>
  <c r="AH51" i="32" s="1"/>
  <c r="AM51" i="32"/>
  <c r="AN51" i="32"/>
  <c r="AO51" i="32"/>
  <c r="AP51" i="32"/>
  <c r="AY51" i="32"/>
  <c r="AZ51" i="32"/>
  <c r="BA51" i="32"/>
  <c r="BB51" i="32"/>
  <c r="Z52" i="32"/>
  <c r="AA52" i="32"/>
  <c r="AB52" i="32"/>
  <c r="AC52" i="32"/>
  <c r="AD52" i="32"/>
  <c r="AI52" i="32" s="1"/>
  <c r="AM52" i="32"/>
  <c r="AN52" i="32"/>
  <c r="AO52" i="32"/>
  <c r="AP52" i="32"/>
  <c r="AY52" i="32"/>
  <c r="AZ52" i="32"/>
  <c r="BA52" i="32"/>
  <c r="BB52" i="32"/>
  <c r="Z53" i="32"/>
  <c r="AA53" i="32"/>
  <c r="AB53" i="32"/>
  <c r="AC53" i="32"/>
  <c r="AD53" i="32"/>
  <c r="AF53" i="32" s="1"/>
  <c r="AM53" i="32"/>
  <c r="AN53" i="32"/>
  <c r="AO53" i="32"/>
  <c r="AP53" i="32"/>
  <c r="AR53" i="32"/>
  <c r="AT53" i="32"/>
  <c r="AY53" i="32"/>
  <c r="AZ53" i="32"/>
  <c r="BA53" i="32"/>
  <c r="BB53" i="32"/>
  <c r="Z54" i="32"/>
  <c r="AA54" i="32"/>
  <c r="AB54" i="32"/>
  <c r="AC54" i="32"/>
  <c r="AD54" i="32"/>
  <c r="AM54" i="32"/>
  <c r="AN54" i="32"/>
  <c r="AO54" i="32"/>
  <c r="AP54" i="32"/>
  <c r="AR54" i="32"/>
  <c r="AY54" i="32"/>
  <c r="AZ54" i="32"/>
  <c r="BA54" i="32"/>
  <c r="BB54" i="32"/>
  <c r="Z118" i="32"/>
  <c r="AA118" i="32"/>
  <c r="AB118" i="32"/>
  <c r="AC118" i="32"/>
  <c r="AD118" i="32"/>
  <c r="AH118" i="32" s="1"/>
  <c r="AM118" i="32"/>
  <c r="AN118" i="32"/>
  <c r="AO118" i="32"/>
  <c r="AP118" i="32"/>
  <c r="AY118" i="32"/>
  <c r="AZ118" i="32"/>
  <c r="BA118" i="32"/>
  <c r="BB118" i="32"/>
  <c r="Z119" i="32"/>
  <c r="AA119" i="32"/>
  <c r="AB119" i="32"/>
  <c r="AC119" i="32"/>
  <c r="AD119" i="32"/>
  <c r="AX119" i="32" s="1"/>
  <c r="AM119" i="32"/>
  <c r="AN119" i="32"/>
  <c r="AO119" i="32"/>
  <c r="AP119" i="32"/>
  <c r="AY119" i="32"/>
  <c r="AZ119" i="32"/>
  <c r="BA119" i="32"/>
  <c r="BB119" i="32"/>
  <c r="Z120" i="32"/>
  <c r="AA120" i="32"/>
  <c r="AB120" i="32"/>
  <c r="AC120" i="32"/>
  <c r="AD120" i="32"/>
  <c r="AH120" i="32" s="1"/>
  <c r="AM120" i="32"/>
  <c r="AN120" i="32"/>
  <c r="AO120" i="32"/>
  <c r="AP120" i="32"/>
  <c r="AY120" i="32"/>
  <c r="AZ120" i="32"/>
  <c r="BA120" i="32"/>
  <c r="BB120" i="32"/>
  <c r="Z121" i="32"/>
  <c r="AA121" i="32"/>
  <c r="AB121" i="32"/>
  <c r="AC121" i="32"/>
  <c r="AD121" i="32"/>
  <c r="AM121" i="32"/>
  <c r="AN121" i="32"/>
  <c r="AO121" i="32"/>
  <c r="AP121" i="32"/>
  <c r="AY121" i="32"/>
  <c r="AZ121" i="32"/>
  <c r="BA121" i="32"/>
  <c r="BB121" i="32"/>
  <c r="Z122" i="32"/>
  <c r="AA122" i="32"/>
  <c r="AB122" i="32"/>
  <c r="AC122" i="32"/>
  <c r="AD122" i="32"/>
  <c r="AX122" i="32" s="1"/>
  <c r="AM122" i="32"/>
  <c r="AN122" i="32"/>
  <c r="AO122" i="32"/>
  <c r="AP122" i="32"/>
  <c r="AY122" i="32"/>
  <c r="AZ122" i="32"/>
  <c r="BA122" i="32"/>
  <c r="BB122" i="32"/>
  <c r="Z123" i="32"/>
  <c r="AA123" i="32"/>
  <c r="AB123" i="32"/>
  <c r="AC123" i="32"/>
  <c r="AD123" i="32"/>
  <c r="AI123" i="32" s="1"/>
  <c r="AM123" i="32"/>
  <c r="AN123" i="32"/>
  <c r="AO123" i="32"/>
  <c r="AP123" i="32"/>
  <c r="AY123" i="32"/>
  <c r="AZ123" i="32"/>
  <c r="BA123" i="32"/>
  <c r="BB123" i="32"/>
  <c r="Z124" i="32"/>
  <c r="AA124" i="32"/>
  <c r="AB124" i="32"/>
  <c r="AC124" i="32"/>
  <c r="AD124" i="32"/>
  <c r="AG124" i="32" s="1"/>
  <c r="AF124" i="32"/>
  <c r="AJ124" i="32"/>
  <c r="AL124" i="32"/>
  <c r="AM124" i="32"/>
  <c r="AN124" i="32"/>
  <c r="AO124" i="32"/>
  <c r="AP124" i="32"/>
  <c r="AR124" i="32"/>
  <c r="AV124" i="32"/>
  <c r="AX124" i="32"/>
  <c r="AY124" i="32"/>
  <c r="AZ124" i="32"/>
  <c r="BA124" i="32"/>
  <c r="BB124" i="32"/>
  <c r="Z125" i="32"/>
  <c r="AA125" i="32"/>
  <c r="AB125" i="32"/>
  <c r="AC125" i="32"/>
  <c r="AD125" i="32"/>
  <c r="AM125" i="32"/>
  <c r="AN125" i="32"/>
  <c r="AO125" i="32"/>
  <c r="AP125" i="32"/>
  <c r="AY125" i="32"/>
  <c r="AZ125" i="32"/>
  <c r="BA125" i="32"/>
  <c r="BB125" i="32"/>
  <c r="Z126" i="32"/>
  <c r="AA126" i="32"/>
  <c r="AB126" i="32"/>
  <c r="AC126" i="32"/>
  <c r="AD126" i="32"/>
  <c r="AX126" i="32" s="1"/>
  <c r="AM126" i="32"/>
  <c r="AN126" i="32"/>
  <c r="AO126" i="32"/>
  <c r="AP126" i="32"/>
  <c r="AY126" i="32"/>
  <c r="AZ126" i="32"/>
  <c r="BA126" i="32"/>
  <c r="BB126" i="32"/>
  <c r="Z127" i="32"/>
  <c r="AA127" i="32"/>
  <c r="AB127" i="32"/>
  <c r="AC127" i="32"/>
  <c r="AD127" i="32"/>
  <c r="AF127" i="32" s="1"/>
  <c r="AM127" i="32"/>
  <c r="AN127" i="32"/>
  <c r="AO127" i="32"/>
  <c r="AP127" i="32"/>
  <c r="AU127" i="32"/>
  <c r="AY127" i="32"/>
  <c r="AZ127" i="32"/>
  <c r="BA127" i="32"/>
  <c r="BB127" i="32"/>
  <c r="Z128" i="32"/>
  <c r="AA128" i="32"/>
  <c r="AB128" i="32"/>
  <c r="AC128" i="32"/>
  <c r="AD128" i="32"/>
  <c r="AF128" i="32" s="1"/>
  <c r="AM128" i="32"/>
  <c r="AN128" i="32"/>
  <c r="AO128" i="32"/>
  <c r="AP128" i="32"/>
  <c r="AY128" i="32"/>
  <c r="AZ128" i="32"/>
  <c r="BA128" i="32"/>
  <c r="BB128" i="32"/>
  <c r="Z129" i="32"/>
  <c r="AA129" i="32"/>
  <c r="AB129" i="32"/>
  <c r="AC129" i="32"/>
  <c r="AD129" i="32"/>
  <c r="AG129" i="32" s="1"/>
  <c r="AM129" i="32"/>
  <c r="AN129" i="32"/>
  <c r="AO129" i="32"/>
  <c r="AP129" i="32"/>
  <c r="AY129" i="32"/>
  <c r="AZ129" i="32"/>
  <c r="BA129" i="32"/>
  <c r="BB129" i="32"/>
  <c r="Z130" i="32"/>
  <c r="AA130" i="32"/>
  <c r="AB130" i="32"/>
  <c r="AC130" i="32"/>
  <c r="AD130" i="32"/>
  <c r="AL130" i="32" s="1"/>
  <c r="AM130" i="32"/>
  <c r="AN130" i="32"/>
  <c r="AO130" i="32"/>
  <c r="AP130" i="32"/>
  <c r="AY130" i="32"/>
  <c r="AZ130" i="32"/>
  <c r="BA130" i="32"/>
  <c r="BB130" i="32"/>
  <c r="Z131" i="32"/>
  <c r="AA131" i="32"/>
  <c r="AB131" i="32"/>
  <c r="AC131" i="32"/>
  <c r="AD131" i="32"/>
  <c r="AX131" i="32" s="1"/>
  <c r="AM131" i="32"/>
  <c r="AN131" i="32"/>
  <c r="AO131" i="32"/>
  <c r="AP131" i="32"/>
  <c r="AS131" i="32"/>
  <c r="AY131" i="32"/>
  <c r="AZ131" i="32"/>
  <c r="BA131" i="32"/>
  <c r="BB131" i="32"/>
  <c r="Z132" i="32"/>
  <c r="AA132" i="32"/>
  <c r="AB132" i="32"/>
  <c r="AC132" i="32"/>
  <c r="AD132" i="32"/>
  <c r="AF132" i="32" s="1"/>
  <c r="AM132" i="32"/>
  <c r="AN132" i="32"/>
  <c r="AO132" i="32"/>
  <c r="AP132" i="32"/>
  <c r="AY132" i="32"/>
  <c r="AZ132" i="32"/>
  <c r="BA132" i="32"/>
  <c r="BB132" i="32"/>
  <c r="Z133" i="32"/>
  <c r="AA133" i="32"/>
  <c r="AB133" i="32"/>
  <c r="AC133" i="32"/>
  <c r="AD133" i="32"/>
  <c r="AL133" i="32" s="1"/>
  <c r="AM133" i="32"/>
  <c r="AN133" i="32"/>
  <c r="AO133" i="32"/>
  <c r="AP133" i="32"/>
  <c r="AY133" i="32"/>
  <c r="AZ133" i="32"/>
  <c r="BA133" i="32"/>
  <c r="BB133" i="32"/>
  <c r="Z134" i="32"/>
  <c r="AA134" i="32"/>
  <c r="AB134" i="32"/>
  <c r="AC134" i="32"/>
  <c r="AD134" i="32"/>
  <c r="AJ134" i="32" s="1"/>
  <c r="AM134" i="32"/>
  <c r="AN134" i="32"/>
  <c r="AO134" i="32"/>
  <c r="AP134" i="32"/>
  <c r="AY134" i="32"/>
  <c r="AZ134" i="32"/>
  <c r="BA134" i="32"/>
  <c r="BB134" i="32"/>
  <c r="Z135" i="32"/>
  <c r="AA135" i="32"/>
  <c r="AB135" i="32"/>
  <c r="AC135" i="32"/>
  <c r="AD135" i="32"/>
  <c r="AM135" i="32"/>
  <c r="AN135" i="32"/>
  <c r="AO135" i="32"/>
  <c r="AP135" i="32"/>
  <c r="AY135" i="32"/>
  <c r="AZ135" i="32"/>
  <c r="BA135" i="32"/>
  <c r="BB135" i="32"/>
  <c r="Z136" i="32"/>
  <c r="AA136" i="32"/>
  <c r="AB136" i="32"/>
  <c r="AC136" i="32"/>
  <c r="AD136" i="32"/>
  <c r="AF136" i="32" s="1"/>
  <c r="AM136" i="32"/>
  <c r="AN136" i="32"/>
  <c r="AO136" i="32"/>
  <c r="AP136" i="32"/>
  <c r="AR136" i="32"/>
  <c r="AV136" i="32"/>
  <c r="AY136" i="32"/>
  <c r="AZ136" i="32"/>
  <c r="BA136" i="32"/>
  <c r="BB136" i="32"/>
  <c r="T44" i="32"/>
  <c r="T45" i="32"/>
  <c r="T46" i="32"/>
  <c r="T47" i="32"/>
  <c r="T48" i="32"/>
  <c r="T49" i="32"/>
  <c r="T50" i="32"/>
  <c r="T51" i="32"/>
  <c r="T52" i="32"/>
  <c r="T53" i="32"/>
  <c r="T54" i="32"/>
  <c r="T118" i="32"/>
  <c r="T119" i="32"/>
  <c r="T120" i="32"/>
  <c r="T121" i="32"/>
  <c r="T122" i="32"/>
  <c r="T123" i="32"/>
  <c r="T124" i="32"/>
  <c r="T125" i="32"/>
  <c r="T126" i="32"/>
  <c r="T127" i="32"/>
  <c r="T128" i="32"/>
  <c r="Z41" i="32"/>
  <c r="AA41" i="32"/>
  <c r="AB41" i="32"/>
  <c r="AC41" i="32"/>
  <c r="AD41" i="32"/>
  <c r="AE41" i="32" s="1"/>
  <c r="AM41" i="32"/>
  <c r="AN41" i="32"/>
  <c r="AO41" i="32"/>
  <c r="AP41" i="32"/>
  <c r="AY41" i="32"/>
  <c r="AZ41" i="32"/>
  <c r="BA41" i="32"/>
  <c r="BB41" i="32"/>
  <c r="Z42" i="32"/>
  <c r="AA42" i="32"/>
  <c r="AB42" i="32"/>
  <c r="AC42" i="32"/>
  <c r="AD42" i="32"/>
  <c r="AE42" i="32" s="1"/>
  <c r="AM42" i="32"/>
  <c r="AN42" i="32"/>
  <c r="AO42" i="32"/>
  <c r="AP42" i="32"/>
  <c r="AY42" i="32"/>
  <c r="AZ42" i="32"/>
  <c r="BA42" i="32"/>
  <c r="BB42" i="32"/>
  <c r="Z43" i="32"/>
  <c r="AA43" i="32"/>
  <c r="AB43" i="32"/>
  <c r="AC43" i="32"/>
  <c r="AD43" i="32"/>
  <c r="AF43" i="32" s="1"/>
  <c r="AM43" i="32"/>
  <c r="AN43" i="32"/>
  <c r="AO43" i="32"/>
  <c r="AP43" i="32"/>
  <c r="AQ43" i="32"/>
  <c r="AY43" i="32"/>
  <c r="AZ43" i="32"/>
  <c r="BA43" i="32"/>
  <c r="BB43" i="32"/>
  <c r="Z137" i="32"/>
  <c r="AA137" i="32"/>
  <c r="AB137" i="32"/>
  <c r="AC137" i="32"/>
  <c r="AD137" i="32"/>
  <c r="AE137" i="32" s="1"/>
  <c r="AM137" i="32"/>
  <c r="AN137" i="32"/>
  <c r="AO137" i="32"/>
  <c r="AP137" i="32"/>
  <c r="AY137" i="32"/>
  <c r="AZ137" i="32"/>
  <c r="BA137" i="32"/>
  <c r="BB137" i="32"/>
  <c r="Z138" i="32"/>
  <c r="AA138" i="32"/>
  <c r="AB138" i="32"/>
  <c r="AC138" i="32"/>
  <c r="AD138" i="32"/>
  <c r="AE138" i="32" s="1"/>
  <c r="AG138" i="32"/>
  <c r="AM138" i="32"/>
  <c r="AN138" i="32"/>
  <c r="AO138" i="32"/>
  <c r="AP138" i="32"/>
  <c r="AS138" i="32"/>
  <c r="AX138" i="32"/>
  <c r="AY138" i="32"/>
  <c r="AZ138" i="32"/>
  <c r="BA138" i="32"/>
  <c r="BB138" i="32"/>
  <c r="Z139" i="32"/>
  <c r="AA139" i="32"/>
  <c r="AB139" i="32"/>
  <c r="AC139" i="32"/>
  <c r="AD139" i="32"/>
  <c r="AE139" i="32" s="1"/>
  <c r="AM139" i="32"/>
  <c r="AN139" i="32"/>
  <c r="AO139" i="32"/>
  <c r="AP139" i="32"/>
  <c r="AY139" i="32"/>
  <c r="AZ139" i="32"/>
  <c r="BA139" i="32"/>
  <c r="BB139" i="32"/>
  <c r="Z29" i="32"/>
  <c r="AA29" i="32"/>
  <c r="AB29" i="32"/>
  <c r="AC29" i="32"/>
  <c r="AD29" i="32"/>
  <c r="AR29" i="32" s="1"/>
  <c r="AM29" i="32"/>
  <c r="AN29" i="32"/>
  <c r="AO29" i="32"/>
  <c r="AP29" i="32"/>
  <c r="AX29" i="32"/>
  <c r="AY29" i="32"/>
  <c r="AZ29" i="32"/>
  <c r="BA29" i="32"/>
  <c r="BB29" i="32"/>
  <c r="Z30" i="32"/>
  <c r="AA30" i="32"/>
  <c r="AB30" i="32"/>
  <c r="AC30" i="32"/>
  <c r="AD30" i="32"/>
  <c r="AE30" i="32" s="1"/>
  <c r="AM30" i="32"/>
  <c r="AN30" i="32"/>
  <c r="AO30" i="32"/>
  <c r="AP30" i="32"/>
  <c r="AS30" i="32"/>
  <c r="AW30" i="32"/>
  <c r="AY30" i="32"/>
  <c r="AZ30" i="32"/>
  <c r="BA30" i="32"/>
  <c r="BB30" i="32"/>
  <c r="Z31" i="32"/>
  <c r="AA31" i="32"/>
  <c r="AB31" i="32"/>
  <c r="AC31" i="32"/>
  <c r="AD31" i="32"/>
  <c r="AF31" i="32" s="1"/>
  <c r="AI31" i="32"/>
  <c r="AM31" i="32"/>
  <c r="AN31" i="32"/>
  <c r="AO31" i="32"/>
  <c r="AP31" i="32"/>
  <c r="AS31" i="32"/>
  <c r="AX31" i="32"/>
  <c r="AY31" i="32"/>
  <c r="AZ31" i="32"/>
  <c r="BA31" i="32"/>
  <c r="BB31" i="32"/>
  <c r="Z32" i="32"/>
  <c r="AA32" i="32"/>
  <c r="AB32" i="32"/>
  <c r="AC32" i="32"/>
  <c r="AD32" i="32"/>
  <c r="AT32" i="32" s="1"/>
  <c r="AM32" i="32"/>
  <c r="AN32" i="32"/>
  <c r="AO32" i="32"/>
  <c r="AP32" i="32"/>
  <c r="AY32" i="32"/>
  <c r="AZ32" i="32"/>
  <c r="BA32" i="32"/>
  <c r="BB32" i="32"/>
  <c r="Z33" i="32"/>
  <c r="AA33" i="32"/>
  <c r="AB33" i="32"/>
  <c r="AC33" i="32"/>
  <c r="AD33" i="32"/>
  <c r="AM33" i="32"/>
  <c r="AN33" i="32"/>
  <c r="AO33" i="32"/>
  <c r="AP33" i="32"/>
  <c r="AY33" i="32"/>
  <c r="AZ33" i="32"/>
  <c r="BA33" i="32"/>
  <c r="BB33" i="32"/>
  <c r="Z34" i="32"/>
  <c r="AA34" i="32"/>
  <c r="AB34" i="32"/>
  <c r="AC34" i="32"/>
  <c r="AD34" i="32"/>
  <c r="AX34" i="32" s="1"/>
  <c r="AM34" i="32"/>
  <c r="AN34" i="32"/>
  <c r="AO34" i="32"/>
  <c r="AP34" i="32"/>
  <c r="AY34" i="32"/>
  <c r="AZ34" i="32"/>
  <c r="BA34" i="32"/>
  <c r="BB34" i="32"/>
  <c r="Z35" i="32"/>
  <c r="AA35" i="32"/>
  <c r="AB35" i="32"/>
  <c r="AC35" i="32"/>
  <c r="AD35" i="32"/>
  <c r="AE35" i="32" s="1"/>
  <c r="AM35" i="32"/>
  <c r="AN35" i="32"/>
  <c r="AO35" i="32"/>
  <c r="AP35" i="32"/>
  <c r="AY35" i="32"/>
  <c r="AZ35" i="32"/>
  <c r="BA35" i="32"/>
  <c r="BB35" i="32"/>
  <c r="Z36" i="32"/>
  <c r="AA36" i="32"/>
  <c r="AB36" i="32"/>
  <c r="AC36" i="32"/>
  <c r="AD36" i="32"/>
  <c r="AE36" i="32" s="1"/>
  <c r="AM36" i="32"/>
  <c r="AN36" i="32"/>
  <c r="AO36" i="32"/>
  <c r="AP36" i="32"/>
  <c r="AT36" i="32"/>
  <c r="AY36" i="32"/>
  <c r="AZ36" i="32"/>
  <c r="BA36" i="32"/>
  <c r="BB36" i="32"/>
  <c r="Z37" i="32"/>
  <c r="AA37" i="32"/>
  <c r="AB37" i="32"/>
  <c r="AC37" i="32"/>
  <c r="AD37" i="32"/>
  <c r="AE37" i="32" s="1"/>
  <c r="AM37" i="32"/>
  <c r="AN37" i="32"/>
  <c r="AO37" i="32"/>
  <c r="AP37" i="32"/>
  <c r="AY37" i="32"/>
  <c r="AZ37" i="32"/>
  <c r="BA37" i="32"/>
  <c r="BB37" i="32"/>
  <c r="Z38" i="32"/>
  <c r="AA38" i="32"/>
  <c r="AB38" i="32"/>
  <c r="AC38" i="32"/>
  <c r="AD38" i="32"/>
  <c r="AW38" i="32" s="1"/>
  <c r="AM38" i="32"/>
  <c r="AN38" i="32"/>
  <c r="AO38" i="32"/>
  <c r="AP38" i="32"/>
  <c r="AY38" i="32"/>
  <c r="AZ38" i="32"/>
  <c r="BA38" i="32"/>
  <c r="BB38" i="32"/>
  <c r="Z39" i="32"/>
  <c r="AA39" i="32"/>
  <c r="AB39" i="32"/>
  <c r="AC39" i="32"/>
  <c r="AD39" i="32"/>
  <c r="AG39" i="32" s="1"/>
  <c r="AM39" i="32"/>
  <c r="AN39" i="32"/>
  <c r="AO39" i="32"/>
  <c r="AP39" i="32"/>
  <c r="AY39" i="32"/>
  <c r="AZ39" i="32"/>
  <c r="BA39" i="32"/>
  <c r="BB39" i="32"/>
  <c r="Z40" i="32"/>
  <c r="AA40" i="32"/>
  <c r="AB40" i="32"/>
  <c r="AC40" i="32"/>
  <c r="AD40" i="32"/>
  <c r="AE40" i="32" s="1"/>
  <c r="AM40" i="32"/>
  <c r="AN40" i="32"/>
  <c r="AO40" i="32"/>
  <c r="AP40" i="32"/>
  <c r="AY40" i="32"/>
  <c r="AZ40" i="32"/>
  <c r="BA40" i="32"/>
  <c r="BB40" i="32"/>
  <c r="Z22" i="32"/>
  <c r="AA22" i="32"/>
  <c r="AB22" i="32"/>
  <c r="AC22" i="32"/>
  <c r="AD22" i="32"/>
  <c r="AE22" i="32" s="1"/>
  <c r="AM22" i="32"/>
  <c r="AN22" i="32"/>
  <c r="AO22" i="32"/>
  <c r="AP22" i="32"/>
  <c r="AQ22" i="32"/>
  <c r="AY22" i="32"/>
  <c r="AZ22" i="32"/>
  <c r="BA22" i="32"/>
  <c r="BB22" i="32"/>
  <c r="Z23" i="32"/>
  <c r="AA23" i="32"/>
  <c r="AB23" i="32"/>
  <c r="AC23" i="32"/>
  <c r="AD23" i="32"/>
  <c r="AF23" i="32" s="1"/>
  <c r="AM23" i="32"/>
  <c r="AN23" i="32"/>
  <c r="AO23" i="32"/>
  <c r="AP23" i="32"/>
  <c r="AX23" i="32"/>
  <c r="AY23" i="32"/>
  <c r="AZ23" i="32"/>
  <c r="BA23" i="32"/>
  <c r="BB23" i="32"/>
  <c r="Z24" i="32"/>
  <c r="AA24" i="32"/>
  <c r="AB24" i="32"/>
  <c r="AC24" i="32"/>
  <c r="AD24" i="32"/>
  <c r="AU24" i="32" s="1"/>
  <c r="AM24" i="32"/>
  <c r="AN24" i="32"/>
  <c r="AO24" i="32"/>
  <c r="AP24" i="32"/>
  <c r="AY24" i="32"/>
  <c r="AZ24" i="32"/>
  <c r="BA24" i="32"/>
  <c r="BB24" i="32"/>
  <c r="Z25" i="32"/>
  <c r="AA25" i="32"/>
  <c r="AB25" i="32"/>
  <c r="AC25" i="32"/>
  <c r="AD25" i="32"/>
  <c r="AM25" i="32"/>
  <c r="AN25" i="32"/>
  <c r="AO25" i="32"/>
  <c r="AP25" i="32"/>
  <c r="AT25" i="32"/>
  <c r="AY25" i="32"/>
  <c r="AZ25" i="32"/>
  <c r="BA25" i="32"/>
  <c r="BB25" i="32"/>
  <c r="Z26" i="32"/>
  <c r="AA26" i="32"/>
  <c r="AB26" i="32"/>
  <c r="AC26" i="32"/>
  <c r="AD26" i="32"/>
  <c r="AF26" i="32" s="1"/>
  <c r="AM26" i="32"/>
  <c r="AN26" i="32"/>
  <c r="AO26" i="32"/>
  <c r="AP26" i="32"/>
  <c r="AY26" i="32"/>
  <c r="AZ26" i="32"/>
  <c r="BA26" i="32"/>
  <c r="BB26" i="32"/>
  <c r="Z27" i="32"/>
  <c r="AA27" i="32"/>
  <c r="AB27" i="32"/>
  <c r="AC27" i="32"/>
  <c r="AD27" i="32"/>
  <c r="AE27" i="32" s="1"/>
  <c r="AF27" i="32"/>
  <c r="AJ27" i="32"/>
  <c r="AK27" i="32"/>
  <c r="AM27" i="32"/>
  <c r="AN27" i="32"/>
  <c r="AO27" i="32"/>
  <c r="AP27" i="32"/>
  <c r="AS27" i="32"/>
  <c r="AT27" i="32"/>
  <c r="AX27" i="32"/>
  <c r="AY27" i="32"/>
  <c r="AZ27" i="32"/>
  <c r="BA27" i="32"/>
  <c r="BB27" i="32"/>
  <c r="Z28" i="32"/>
  <c r="AA28" i="32"/>
  <c r="AB28" i="32"/>
  <c r="AC28" i="32"/>
  <c r="AD28" i="32"/>
  <c r="AF28" i="32" s="1"/>
  <c r="AM28" i="32"/>
  <c r="AN28" i="32"/>
  <c r="AO28" i="32"/>
  <c r="AP28" i="32"/>
  <c r="AY28" i="32"/>
  <c r="AZ28" i="32"/>
  <c r="BA28" i="32"/>
  <c r="BB28" i="32"/>
  <c r="Z21" i="32"/>
  <c r="AA21" i="32"/>
  <c r="AB21" i="32"/>
  <c r="AC21" i="32"/>
  <c r="AD21" i="32"/>
  <c r="AE21" i="32" s="1"/>
  <c r="AM21" i="32"/>
  <c r="AN21" i="32"/>
  <c r="AO21" i="32"/>
  <c r="AP21" i="32"/>
  <c r="AQ21" i="32"/>
  <c r="AU21" i="32"/>
  <c r="AX21" i="32"/>
  <c r="AY21" i="32"/>
  <c r="AZ21" i="32"/>
  <c r="BA21" i="32"/>
  <c r="BB21" i="32"/>
  <c r="T22" i="32"/>
  <c r="T23" i="32"/>
  <c r="T24" i="32"/>
  <c r="T25" i="32"/>
  <c r="T26" i="32"/>
  <c r="T27" i="32"/>
  <c r="T28" i="32"/>
  <c r="T29" i="32"/>
  <c r="T30" i="32"/>
  <c r="T31" i="32"/>
  <c r="T32" i="32"/>
  <c r="T33" i="32"/>
  <c r="T34" i="32"/>
  <c r="T35" i="32"/>
  <c r="T36" i="32"/>
  <c r="T37" i="32"/>
  <c r="T38" i="32"/>
  <c r="T39" i="32"/>
  <c r="T40" i="32"/>
  <c r="T41" i="32"/>
  <c r="T42" i="32"/>
  <c r="T43" i="32"/>
  <c r="T129" i="32"/>
  <c r="T130" i="32"/>
  <c r="T131" i="32"/>
  <c r="T132" i="32"/>
  <c r="T133" i="32"/>
  <c r="T134" i="32"/>
  <c r="O124" i="29"/>
  <c r="AU23" i="32" l="1"/>
  <c r="AI23" i="32"/>
  <c r="AV22" i="32"/>
  <c r="AJ22" i="32"/>
  <c r="AW31" i="32"/>
  <c r="AQ31" i="32"/>
  <c r="AH31" i="32"/>
  <c r="AL29" i="32"/>
  <c r="AJ53" i="32"/>
  <c r="AX51" i="32"/>
  <c r="AR99" i="32"/>
  <c r="AR98" i="32"/>
  <c r="AX97" i="32"/>
  <c r="AV94" i="32"/>
  <c r="AL94" i="32"/>
  <c r="AG94" i="32"/>
  <c r="AX93" i="32"/>
  <c r="AJ93" i="32"/>
  <c r="AV92" i="32"/>
  <c r="AU90" i="32"/>
  <c r="AL87" i="32"/>
  <c r="AX86" i="32"/>
  <c r="AV85" i="32"/>
  <c r="AX84" i="32"/>
  <c r="AT78" i="32"/>
  <c r="AX77" i="32"/>
  <c r="AS77" i="32"/>
  <c r="AI77" i="32"/>
  <c r="AS76" i="32"/>
  <c r="AH76" i="32"/>
  <c r="AJ73" i="32"/>
  <c r="AT69" i="32"/>
  <c r="AT67" i="32"/>
  <c r="AL65" i="32"/>
  <c r="AL63" i="32"/>
  <c r="AL61" i="32"/>
  <c r="AL59" i="32"/>
  <c r="AL57" i="32"/>
  <c r="AK77" i="32"/>
  <c r="AT63" i="32"/>
  <c r="AW27" i="32"/>
  <c r="AR27" i="32"/>
  <c r="AH27" i="32"/>
  <c r="AX26" i="32"/>
  <c r="AT23" i="32"/>
  <c r="AH23" i="32"/>
  <c r="AU22" i="32"/>
  <c r="AI22" i="32"/>
  <c r="AH39" i="32"/>
  <c r="AU31" i="32"/>
  <c r="AL31" i="32"/>
  <c r="AG31" i="32"/>
  <c r="AV53" i="32"/>
  <c r="AL98" i="32"/>
  <c r="AR97" i="32"/>
  <c r="AT94" i="32"/>
  <c r="AK94" i="32"/>
  <c r="AF94" i="32"/>
  <c r="AT93" i="32"/>
  <c r="AQ92" i="32"/>
  <c r="AL90" i="32"/>
  <c r="AT89" i="32"/>
  <c r="AJ87" i="32"/>
  <c r="AT85" i="32"/>
  <c r="AR84" i="32"/>
  <c r="AW77" i="32"/>
  <c r="AQ77" i="32"/>
  <c r="AH77" i="32"/>
  <c r="AF76" i="32"/>
  <c r="AL69" i="32"/>
  <c r="AL67" i="32"/>
  <c r="AV66" i="32"/>
  <c r="AX65" i="32"/>
  <c r="AJ65" i="32"/>
  <c r="AX64" i="32"/>
  <c r="AX63" i="32"/>
  <c r="AJ63" i="32"/>
  <c r="AX62" i="32"/>
  <c r="AX61" i="32"/>
  <c r="AJ61" i="32"/>
  <c r="AX60" i="32"/>
  <c r="AX59" i="32"/>
  <c r="AJ59" i="32"/>
  <c r="AX58" i="32"/>
  <c r="AX57" i="32"/>
  <c r="AJ57" i="32"/>
  <c r="AX56" i="32"/>
  <c r="AL23" i="32"/>
  <c r="AX67" i="32"/>
  <c r="AT59" i="32"/>
  <c r="AQ28" i="32"/>
  <c r="AV27" i="32"/>
  <c r="AL27" i="32"/>
  <c r="AG27" i="32"/>
  <c r="AT26" i="32"/>
  <c r="AQ23" i="32"/>
  <c r="AE23" i="32"/>
  <c r="AR22" i="32"/>
  <c r="AF22" i="32"/>
  <c r="AT31" i="32"/>
  <c r="AK31" i="32"/>
  <c r="AE31" i="32"/>
  <c r="AI97" i="32"/>
  <c r="AL92" i="32"/>
  <c r="AS89" i="32"/>
  <c r="AL84" i="32"/>
  <c r="AX80" i="32"/>
  <c r="AU77" i="32"/>
  <c r="AL77" i="32"/>
  <c r="AF77" i="32"/>
  <c r="AH69" i="32"/>
  <c r="AH67" i="32"/>
  <c r="AV65" i="32"/>
  <c r="AH65" i="32"/>
  <c r="AV63" i="32"/>
  <c r="AH63" i="32"/>
  <c r="AV61" i="32"/>
  <c r="AH61" i="32"/>
  <c r="AV59" i="32"/>
  <c r="AH59" i="32"/>
  <c r="AV57" i="32"/>
  <c r="AH57" i="32"/>
  <c r="AL28" i="32"/>
  <c r="AX28" i="32"/>
  <c r="AH28" i="32"/>
  <c r="AT28" i="32"/>
  <c r="AE28" i="32"/>
  <c r="AX129" i="32"/>
  <c r="AS127" i="32"/>
  <c r="AT116" i="32"/>
  <c r="AK116" i="32"/>
  <c r="AF116" i="32"/>
  <c r="AT115" i="32"/>
  <c r="AS112" i="32"/>
  <c r="AV110" i="32"/>
  <c r="AQ110" i="32"/>
  <c r="AG110" i="32"/>
  <c r="AX130" i="32"/>
  <c r="AL127" i="32"/>
  <c r="AX120" i="32"/>
  <c r="AK112" i="32"/>
  <c r="AS139" i="32"/>
  <c r="AL138" i="32"/>
  <c r="AR130" i="32"/>
  <c r="AG127" i="32"/>
  <c r="AH122" i="32"/>
  <c r="AT120" i="32"/>
  <c r="AX117" i="32"/>
  <c r="AW116" i="32"/>
  <c r="AR116" i="32"/>
  <c r="AH116" i="32"/>
  <c r="AX112" i="32"/>
  <c r="AJ112" i="32"/>
  <c r="AT110" i="32"/>
  <c r="AJ110" i="32"/>
  <c r="AG54" i="32"/>
  <c r="AJ54" i="32"/>
  <c r="AV54" i="32"/>
  <c r="AJ30" i="32"/>
  <c r="AG125" i="32"/>
  <c r="AH125" i="32"/>
  <c r="AF119" i="32"/>
  <c r="AG119" i="32"/>
  <c r="AU119" i="32"/>
  <c r="AJ91" i="32"/>
  <c r="AX91" i="32"/>
  <c r="AK91" i="32"/>
  <c r="AE96" i="32"/>
  <c r="AF96" i="32"/>
  <c r="AK96" i="32"/>
  <c r="AT96" i="32"/>
  <c r="AG96" i="32"/>
  <c r="AL96" i="32"/>
  <c r="AV96" i="32"/>
  <c r="AR30" i="32"/>
  <c r="AH30" i="32"/>
  <c r="AL139" i="32"/>
  <c r="AX134" i="32"/>
  <c r="AX133" i="32"/>
  <c r="AX132" i="32"/>
  <c r="AT129" i="32"/>
  <c r="AX125" i="32"/>
  <c r="AS119" i="32"/>
  <c r="AL54" i="32"/>
  <c r="AE44" i="32"/>
  <c r="AJ44" i="32"/>
  <c r="AS44" i="32"/>
  <c r="AX44" i="32"/>
  <c r="AF106" i="32"/>
  <c r="AG106" i="32"/>
  <c r="AV106" i="32"/>
  <c r="AR96" i="32"/>
  <c r="AT91" i="32"/>
  <c r="AF71" i="32"/>
  <c r="AL71" i="32"/>
  <c r="AT71" i="32"/>
  <c r="AE114" i="32"/>
  <c r="AF114" i="32"/>
  <c r="AK114" i="32"/>
  <c r="AT114" i="32"/>
  <c r="AG114" i="32"/>
  <c r="AL114" i="32"/>
  <c r="AV114" i="32"/>
  <c r="AE109" i="32"/>
  <c r="AL109" i="32"/>
  <c r="AT109" i="32"/>
  <c r="AG21" i="32"/>
  <c r="AU27" i="32"/>
  <c r="AQ27" i="32"/>
  <c r="AI27" i="32"/>
  <c r="AK26" i="32"/>
  <c r="AQ24" i="32"/>
  <c r="AW23" i="32"/>
  <c r="AS23" i="32"/>
  <c r="AK23" i="32"/>
  <c r="AG23" i="32"/>
  <c r="AX22" i="32"/>
  <c r="AT22" i="32"/>
  <c r="AL22" i="32"/>
  <c r="AH22" i="32"/>
  <c r="AU30" i="32"/>
  <c r="AL30" i="32"/>
  <c r="AG30" i="32"/>
  <c r="AT29" i="32"/>
  <c r="AX139" i="32"/>
  <c r="AJ139" i="32"/>
  <c r="AW138" i="32"/>
  <c r="AK138" i="32"/>
  <c r="AX42" i="32"/>
  <c r="AJ136" i="32"/>
  <c r="AR134" i="32"/>
  <c r="AT133" i="32"/>
  <c r="AT132" i="32"/>
  <c r="AI131" i="32"/>
  <c r="AF130" i="32"/>
  <c r="AL129" i="32"/>
  <c r="AT125" i="32"/>
  <c r="AL119" i="32"/>
  <c r="AX54" i="32"/>
  <c r="AH54" i="32"/>
  <c r="AG53" i="32"/>
  <c r="AL53" i="32"/>
  <c r="AX53" i="32"/>
  <c r="AW44" i="32"/>
  <c r="AL44" i="32"/>
  <c r="AS106" i="32"/>
  <c r="AX98" i="32"/>
  <c r="AX96" i="32"/>
  <c r="AJ96" i="32"/>
  <c r="AL95" i="32"/>
  <c r="AX95" i="32"/>
  <c r="AX92" i="32"/>
  <c r="AS91" i="32"/>
  <c r="AE90" i="32"/>
  <c r="AF90" i="32"/>
  <c r="AQ90" i="32"/>
  <c r="AX90" i="32"/>
  <c r="AH90" i="32"/>
  <c r="AR90" i="32"/>
  <c r="AL86" i="32"/>
  <c r="AR86" i="32"/>
  <c r="AH83" i="32"/>
  <c r="AT83" i="32"/>
  <c r="AJ83" i="32"/>
  <c r="AV83" i="32"/>
  <c r="AG79" i="32"/>
  <c r="AH79" i="32"/>
  <c r="AT79" i="32"/>
  <c r="AJ79" i="32"/>
  <c r="AV79" i="32"/>
  <c r="AV75" i="32"/>
  <c r="AT73" i="32"/>
  <c r="AL66" i="32"/>
  <c r="AT66" i="32"/>
  <c r="AL64" i="32"/>
  <c r="AT64" i="32"/>
  <c r="AL62" i="32"/>
  <c r="AT62" i="32"/>
  <c r="AL60" i="32"/>
  <c r="AT60" i="32"/>
  <c r="AL58" i="32"/>
  <c r="AT58" i="32"/>
  <c r="AL56" i="32"/>
  <c r="AT56" i="32"/>
  <c r="AR114" i="32"/>
  <c r="AV30" i="32"/>
  <c r="AI24" i="32"/>
  <c r="AV23" i="32"/>
  <c r="AR23" i="32"/>
  <c r="AJ23" i="32"/>
  <c r="AW22" i="32"/>
  <c r="AS22" i="32"/>
  <c r="AK22" i="32"/>
  <c r="AG22" i="32"/>
  <c r="AX39" i="32"/>
  <c r="AX30" i="32"/>
  <c r="AT30" i="32"/>
  <c r="AK30" i="32"/>
  <c r="AF30" i="32"/>
  <c r="AV139" i="32"/>
  <c r="AG139" i="32"/>
  <c r="AT138" i="32"/>
  <c r="AH138" i="32"/>
  <c r="AX43" i="32"/>
  <c r="AR42" i="32"/>
  <c r="AI134" i="32"/>
  <c r="AH133" i="32"/>
  <c r="AJ132" i="32"/>
  <c r="AH129" i="32"/>
  <c r="AH126" i="32"/>
  <c r="AL125" i="32"/>
  <c r="AH121" i="32"/>
  <c r="AX121" i="32"/>
  <c r="AG120" i="32"/>
  <c r="AL120" i="32"/>
  <c r="AI119" i="32"/>
  <c r="AT54" i="32"/>
  <c r="AF54" i="32"/>
  <c r="AH50" i="32"/>
  <c r="AX50" i="32"/>
  <c r="AV44" i="32"/>
  <c r="AK44" i="32"/>
  <c r="AF107" i="32"/>
  <c r="AR107" i="32"/>
  <c r="AL106" i="32"/>
  <c r="AF98" i="32"/>
  <c r="AH98" i="32"/>
  <c r="AS98" i="32"/>
  <c r="AJ98" i="32"/>
  <c r="AV98" i="32"/>
  <c r="AW96" i="32"/>
  <c r="AH96" i="32"/>
  <c r="AE92" i="32"/>
  <c r="AH92" i="32"/>
  <c r="AR92" i="32"/>
  <c r="AI92" i="32"/>
  <c r="AU92" i="32"/>
  <c r="AF91" i="32"/>
  <c r="AF89" i="32"/>
  <c r="AJ89" i="32"/>
  <c r="AV89" i="32"/>
  <c r="AL89" i="32"/>
  <c r="AX89" i="32"/>
  <c r="AF85" i="32"/>
  <c r="AJ85" i="32"/>
  <c r="AX85" i="32"/>
  <c r="AL85" i="32"/>
  <c r="AE75" i="32"/>
  <c r="AJ75" i="32"/>
  <c r="AT75" i="32"/>
  <c r="AF75" i="32"/>
  <c r="AL75" i="32"/>
  <c r="AU75" i="32"/>
  <c r="AF73" i="32"/>
  <c r="AL73" i="32"/>
  <c r="AU73" i="32"/>
  <c r="AH73" i="32"/>
  <c r="AQ73" i="32"/>
  <c r="AV73" i="32"/>
  <c r="AX71" i="32"/>
  <c r="AL70" i="32"/>
  <c r="AX70" i="32"/>
  <c r="AX66" i="32"/>
  <c r="AE117" i="32"/>
  <c r="AH117" i="32"/>
  <c r="AL117" i="32"/>
  <c r="AX114" i="32"/>
  <c r="AJ114" i="32"/>
  <c r="AE112" i="32"/>
  <c r="AG112" i="32"/>
  <c r="AL112" i="32"/>
  <c r="AV112" i="32"/>
  <c r="AH112" i="32"/>
  <c r="AR112" i="32"/>
  <c r="AW112" i="32"/>
  <c r="AX109" i="32"/>
  <c r="AV87" i="32"/>
  <c r="AH87" i="32"/>
  <c r="AR81" i="32"/>
  <c r="AF81" i="32"/>
  <c r="AV77" i="32"/>
  <c r="AR77" i="32"/>
  <c r="AJ77" i="32"/>
  <c r="AE77" i="32"/>
  <c r="AX74" i="32"/>
  <c r="AR74" i="32"/>
  <c r="AF74" i="32"/>
  <c r="AR65" i="32"/>
  <c r="AF65" i="32"/>
  <c r="AR63" i="32"/>
  <c r="AF63" i="32"/>
  <c r="AR61" i="32"/>
  <c r="AF61" i="32"/>
  <c r="AR59" i="32"/>
  <c r="AF59" i="32"/>
  <c r="AR57" i="32"/>
  <c r="AF57" i="32"/>
  <c r="AX113" i="32"/>
  <c r="AW110" i="32"/>
  <c r="AS110" i="32"/>
  <c r="AK110" i="32"/>
  <c r="AF110" i="32"/>
  <c r="AL115" i="32"/>
  <c r="AH115" i="32"/>
  <c r="AT113" i="32"/>
  <c r="AL113" i="32"/>
  <c r="AL111" i="32"/>
  <c r="AH111" i="32"/>
  <c r="AW117" i="32"/>
  <c r="AS117" i="32"/>
  <c r="AK117" i="32"/>
  <c r="AG117" i="32"/>
  <c r="AU116" i="32"/>
  <c r="AQ116" i="32"/>
  <c r="AI116" i="32"/>
  <c r="AW115" i="32"/>
  <c r="AS115" i="32"/>
  <c r="AK115" i="32"/>
  <c r="AG115" i="32"/>
  <c r="AU114" i="32"/>
  <c r="AQ114" i="32"/>
  <c r="AI114" i="32"/>
  <c r="AW113" i="32"/>
  <c r="AS113" i="32"/>
  <c r="AK113" i="32"/>
  <c r="AG113" i="32"/>
  <c r="AU112" i="32"/>
  <c r="AQ112" i="32"/>
  <c r="AI112" i="32"/>
  <c r="AW111" i="32"/>
  <c r="AS111" i="32"/>
  <c r="AK111" i="32"/>
  <c r="AG111" i="32"/>
  <c r="AI110" i="32"/>
  <c r="AW109" i="32"/>
  <c r="AS109" i="32"/>
  <c r="AK109" i="32"/>
  <c r="AG109" i="32"/>
  <c r="AH113" i="32"/>
  <c r="AX111" i="32"/>
  <c r="AT111" i="32"/>
  <c r="AV117" i="32"/>
  <c r="AR117" i="32"/>
  <c r="AJ117" i="32"/>
  <c r="AF117" i="32"/>
  <c r="AV115" i="32"/>
  <c r="AR115" i="32"/>
  <c r="AJ115" i="32"/>
  <c r="AF115" i="32"/>
  <c r="AV113" i="32"/>
  <c r="AR113" i="32"/>
  <c r="AJ113" i="32"/>
  <c r="AF113" i="32"/>
  <c r="AV111" i="32"/>
  <c r="AR111" i="32"/>
  <c r="AJ111" i="32"/>
  <c r="AF111" i="32"/>
  <c r="AV109" i="32"/>
  <c r="AR109" i="32"/>
  <c r="AJ109" i="32"/>
  <c r="AF109" i="32"/>
  <c r="AU117" i="32"/>
  <c r="AQ117" i="32"/>
  <c r="AI117" i="32"/>
  <c r="AU115" i="32"/>
  <c r="AQ115" i="32"/>
  <c r="AI115" i="32"/>
  <c r="AU113" i="32"/>
  <c r="AQ113" i="32"/>
  <c r="AI113" i="32"/>
  <c r="AU111" i="32"/>
  <c r="AQ111" i="32"/>
  <c r="AI111" i="32"/>
  <c r="AU109" i="32"/>
  <c r="AQ109" i="32"/>
  <c r="AI109" i="32"/>
  <c r="AR105" i="32"/>
  <c r="AF95" i="32"/>
  <c r="AJ95" i="32"/>
  <c r="AR95" i="32"/>
  <c r="AV95" i="32"/>
  <c r="AG95" i="32"/>
  <c r="AK95" i="32"/>
  <c r="AS95" i="32"/>
  <c r="AW95" i="32"/>
  <c r="AE68" i="32"/>
  <c r="AI68" i="32"/>
  <c r="AQ68" i="32"/>
  <c r="AU68" i="32"/>
  <c r="AG68" i="32"/>
  <c r="AK68" i="32"/>
  <c r="AS68" i="32"/>
  <c r="AW68" i="32"/>
  <c r="AF68" i="32"/>
  <c r="AR68" i="32"/>
  <c r="AH68" i="32"/>
  <c r="AT68" i="32"/>
  <c r="AJ68" i="32"/>
  <c r="AV68" i="32"/>
  <c r="AL68" i="32"/>
  <c r="AX68" i="32"/>
  <c r="AU136" i="32"/>
  <c r="AG136" i="32"/>
  <c r="AT134" i="32"/>
  <c r="AE134" i="32"/>
  <c r="AV132" i="32"/>
  <c r="AH132" i="32"/>
  <c r="AR129" i="32"/>
  <c r="AF129" i="32"/>
  <c r="AT128" i="32"/>
  <c r="AX127" i="32"/>
  <c r="AI127" i="32"/>
  <c r="AR125" i="32"/>
  <c r="AF125" i="32"/>
  <c r="AT124" i="32"/>
  <c r="AH124" i="32"/>
  <c r="AR120" i="32"/>
  <c r="AF120" i="32"/>
  <c r="AV49" i="32"/>
  <c r="AJ49" i="32"/>
  <c r="AX46" i="32"/>
  <c r="AU44" i="32"/>
  <c r="AQ44" i="32"/>
  <c r="AI44" i="32"/>
  <c r="AV107" i="32"/>
  <c r="AQ107" i="32"/>
  <c r="AH107" i="32"/>
  <c r="AT106" i="32"/>
  <c r="AK106" i="32"/>
  <c r="AV105" i="32"/>
  <c r="AQ105" i="32"/>
  <c r="AT104" i="32"/>
  <c r="AK104" i="32"/>
  <c r="AV103" i="32"/>
  <c r="AQ103" i="32"/>
  <c r="AT102" i="32"/>
  <c r="AK102" i="32"/>
  <c r="AV101" i="32"/>
  <c r="AQ101" i="32"/>
  <c r="AH101" i="32"/>
  <c r="AT100" i="32"/>
  <c r="AK100" i="32"/>
  <c r="AV99" i="32"/>
  <c r="AQ99" i="32"/>
  <c r="AT98" i="32"/>
  <c r="AK98" i="32"/>
  <c r="AV97" i="32"/>
  <c r="AQ97" i="32"/>
  <c r="AH97" i="32"/>
  <c r="AU95" i="32"/>
  <c r="AI95" i="32"/>
  <c r="AI107" i="32"/>
  <c r="AG105" i="32"/>
  <c r="AK105" i="32"/>
  <c r="AS105" i="32"/>
  <c r="AW105" i="32"/>
  <c r="AG103" i="32"/>
  <c r="AK103" i="32"/>
  <c r="AS103" i="32"/>
  <c r="AW103" i="32"/>
  <c r="AI101" i="32"/>
  <c r="AG99" i="32"/>
  <c r="AK99" i="32"/>
  <c r="AS99" i="32"/>
  <c r="AW99" i="32"/>
  <c r="AL128" i="32"/>
  <c r="AX118" i="32"/>
  <c r="AT49" i="32"/>
  <c r="AH49" i="32"/>
  <c r="AX47" i="32"/>
  <c r="AL46" i="32"/>
  <c r="AU107" i="32"/>
  <c r="AL107" i="32"/>
  <c r="AE106" i="32"/>
  <c r="AI106" i="32"/>
  <c r="AQ106" i="32"/>
  <c r="AU106" i="32"/>
  <c r="AU105" i="32"/>
  <c r="AL105" i="32"/>
  <c r="AF105" i="32"/>
  <c r="AE104" i="32"/>
  <c r="AI104" i="32"/>
  <c r="AQ104" i="32"/>
  <c r="AU104" i="32"/>
  <c r="AU103" i="32"/>
  <c r="AL103" i="32"/>
  <c r="AF103" i="32"/>
  <c r="AE102" i="32"/>
  <c r="AI102" i="32"/>
  <c r="AQ102" i="32"/>
  <c r="AU102" i="32"/>
  <c r="AU101" i="32"/>
  <c r="AL101" i="32"/>
  <c r="AE100" i="32"/>
  <c r="AI100" i="32"/>
  <c r="AQ100" i="32"/>
  <c r="AU100" i="32"/>
  <c r="AU99" i="32"/>
  <c r="AL99" i="32"/>
  <c r="AF99" i="32"/>
  <c r="AE98" i="32"/>
  <c r="AI98" i="32"/>
  <c r="AQ98" i="32"/>
  <c r="AU98" i="32"/>
  <c r="AU97" i="32"/>
  <c r="AL97" i="32"/>
  <c r="AT95" i="32"/>
  <c r="AH95" i="32"/>
  <c r="AV128" i="32"/>
  <c r="AL49" i="32"/>
  <c r="AG107" i="32"/>
  <c r="AK107" i="32"/>
  <c r="AS107" i="32"/>
  <c r="AW107" i="32"/>
  <c r="AI105" i="32"/>
  <c r="AI103" i="32"/>
  <c r="AG101" i="32"/>
  <c r="AK101" i="32"/>
  <c r="AS101" i="32"/>
  <c r="AW101" i="32"/>
  <c r="AI99" i="32"/>
  <c r="AG97" i="32"/>
  <c r="AK97" i="32"/>
  <c r="AS97" i="32"/>
  <c r="AW97" i="32"/>
  <c r="AW136" i="32"/>
  <c r="AL136" i="32"/>
  <c r="AL132" i="32"/>
  <c r="AV129" i="32"/>
  <c r="AJ129" i="32"/>
  <c r="AX128" i="32"/>
  <c r="AH128" i="32"/>
  <c r="AV125" i="32"/>
  <c r="AJ125" i="32"/>
  <c r="AV120" i="32"/>
  <c r="AJ120" i="32"/>
  <c r="AR49" i="32"/>
  <c r="AF49" i="32"/>
  <c r="AT47" i="32"/>
  <c r="AT107" i="32"/>
  <c r="AJ107" i="32"/>
  <c r="AE107" i="32"/>
  <c r="AW106" i="32"/>
  <c r="AR106" i="32"/>
  <c r="AH106" i="32"/>
  <c r="AT105" i="32"/>
  <c r="AJ105" i="32"/>
  <c r="AE105" i="32"/>
  <c r="AW104" i="32"/>
  <c r="AR104" i="32"/>
  <c r="AH104" i="32"/>
  <c r="AT103" i="32"/>
  <c r="AJ103" i="32"/>
  <c r="AE103" i="32"/>
  <c r="AW102" i="32"/>
  <c r="AR102" i="32"/>
  <c r="AH102" i="32"/>
  <c r="AT101" i="32"/>
  <c r="AJ101" i="32"/>
  <c r="AE101" i="32"/>
  <c r="AW100" i="32"/>
  <c r="AR100" i="32"/>
  <c r="AH100" i="32"/>
  <c r="AT99" i="32"/>
  <c r="AJ99" i="32"/>
  <c r="AE99" i="32"/>
  <c r="AT97" i="32"/>
  <c r="AJ97" i="32"/>
  <c r="AE97" i="32"/>
  <c r="AQ95" i="32"/>
  <c r="AE95" i="32"/>
  <c r="AE72" i="32"/>
  <c r="AI72" i="32"/>
  <c r="AQ72" i="32"/>
  <c r="AU72" i="32"/>
  <c r="AG72" i="32"/>
  <c r="AK72" i="32"/>
  <c r="AS72" i="32"/>
  <c r="AF72" i="32"/>
  <c r="AR72" i="32"/>
  <c r="AX72" i="32"/>
  <c r="AH72" i="32"/>
  <c r="AT72" i="32"/>
  <c r="AJ72" i="32"/>
  <c r="AV72" i="32"/>
  <c r="AL72" i="32"/>
  <c r="AW72" i="32"/>
  <c r="AE93" i="32"/>
  <c r="AI93" i="32"/>
  <c r="AQ93" i="32"/>
  <c r="AU93" i="32"/>
  <c r="AE91" i="32"/>
  <c r="AI91" i="32"/>
  <c r="AQ91" i="32"/>
  <c r="AU91" i="32"/>
  <c r="AE88" i="32"/>
  <c r="AI88" i="32"/>
  <c r="AQ88" i="32"/>
  <c r="AU88" i="32"/>
  <c r="AG88" i="32"/>
  <c r="AK88" i="32"/>
  <c r="AS88" i="32"/>
  <c r="AW88" i="32"/>
  <c r="AE86" i="32"/>
  <c r="AI86" i="32"/>
  <c r="AQ86" i="32"/>
  <c r="AU86" i="32"/>
  <c r="AG86" i="32"/>
  <c r="AK86" i="32"/>
  <c r="AS86" i="32"/>
  <c r="AW86" i="32"/>
  <c r="AE84" i="32"/>
  <c r="AI84" i="32"/>
  <c r="AQ84" i="32"/>
  <c r="AU84" i="32"/>
  <c r="AG84" i="32"/>
  <c r="AK84" i="32"/>
  <c r="AS84" i="32"/>
  <c r="AW84" i="32"/>
  <c r="AE82" i="32"/>
  <c r="AI82" i="32"/>
  <c r="AQ82" i="32"/>
  <c r="AU82" i="32"/>
  <c r="AF82" i="32"/>
  <c r="AJ82" i="32"/>
  <c r="AR82" i="32"/>
  <c r="AV82" i="32"/>
  <c r="AG82" i="32"/>
  <c r="AK82" i="32"/>
  <c r="AS82" i="32"/>
  <c r="AW82" i="32"/>
  <c r="AE80" i="32"/>
  <c r="AI80" i="32"/>
  <c r="AQ80" i="32"/>
  <c r="AU80" i="32"/>
  <c r="AF80" i="32"/>
  <c r="AJ80" i="32"/>
  <c r="AR80" i="32"/>
  <c r="AV80" i="32"/>
  <c r="AG80" i="32"/>
  <c r="AK80" i="32"/>
  <c r="AS80" i="32"/>
  <c r="AW80" i="32"/>
  <c r="AE78" i="32"/>
  <c r="AI78" i="32"/>
  <c r="AQ78" i="32"/>
  <c r="AU78" i="32"/>
  <c r="AF78" i="32"/>
  <c r="AJ78" i="32"/>
  <c r="AR78" i="32"/>
  <c r="AV78" i="32"/>
  <c r="AG78" i="32"/>
  <c r="AK78" i="32"/>
  <c r="AS78" i="32"/>
  <c r="AW78" i="32"/>
  <c r="AU96" i="32"/>
  <c r="AQ96" i="32"/>
  <c r="AI96" i="32"/>
  <c r="AU94" i="32"/>
  <c r="AQ94" i="32"/>
  <c r="AI94" i="32"/>
  <c r="AW93" i="32"/>
  <c r="AR93" i="32"/>
  <c r="AH93" i="32"/>
  <c r="AT92" i="32"/>
  <c r="AJ92" i="32"/>
  <c r="AW91" i="32"/>
  <c r="AR91" i="32"/>
  <c r="AH91" i="32"/>
  <c r="AT90" i="32"/>
  <c r="AJ90" i="32"/>
  <c r="AW89" i="32"/>
  <c r="AR89" i="32"/>
  <c r="AV88" i="32"/>
  <c r="AJ88" i="32"/>
  <c r="AR87" i="32"/>
  <c r="AV86" i="32"/>
  <c r="AJ86" i="32"/>
  <c r="AR85" i="32"/>
  <c r="AV84" i="32"/>
  <c r="AJ84" i="32"/>
  <c r="AT82" i="32"/>
  <c r="AT80" i="32"/>
  <c r="AE70" i="32"/>
  <c r="AI70" i="32"/>
  <c r="AQ70" i="32"/>
  <c r="AU70" i="32"/>
  <c r="AG70" i="32"/>
  <c r="AK70" i="32"/>
  <c r="AS70" i="32"/>
  <c r="AW70" i="32"/>
  <c r="AF70" i="32"/>
  <c r="AR70" i="32"/>
  <c r="AH70" i="32"/>
  <c r="AT70" i="32"/>
  <c r="AJ70" i="32"/>
  <c r="AV70" i="32"/>
  <c r="AV93" i="32"/>
  <c r="AL93" i="32"/>
  <c r="AG93" i="32"/>
  <c r="AG92" i="32"/>
  <c r="AK92" i="32"/>
  <c r="AS92" i="32"/>
  <c r="AW92" i="32"/>
  <c r="AV91" i="32"/>
  <c r="AL91" i="32"/>
  <c r="AG91" i="32"/>
  <c r="AG90" i="32"/>
  <c r="AK90" i="32"/>
  <c r="AS90" i="32"/>
  <c r="AW90" i="32"/>
  <c r="AG89" i="32"/>
  <c r="AK89" i="32"/>
  <c r="AE89" i="32"/>
  <c r="AI89" i="32"/>
  <c r="AQ89" i="32"/>
  <c r="AU89" i="32"/>
  <c r="AT88" i="32"/>
  <c r="AH88" i="32"/>
  <c r="AG87" i="32"/>
  <c r="AK87" i="32"/>
  <c r="AS87" i="32"/>
  <c r="AW87" i="32"/>
  <c r="AE87" i="32"/>
  <c r="AI87" i="32"/>
  <c r="AQ87" i="32"/>
  <c r="AU87" i="32"/>
  <c r="AT86" i="32"/>
  <c r="AH86" i="32"/>
  <c r="AG85" i="32"/>
  <c r="AK85" i="32"/>
  <c r="AS85" i="32"/>
  <c r="AW85" i="32"/>
  <c r="AE85" i="32"/>
  <c r="AI85" i="32"/>
  <c r="AQ85" i="32"/>
  <c r="AU85" i="32"/>
  <c r="AT84" i="32"/>
  <c r="AH84" i="32"/>
  <c r="AG83" i="32"/>
  <c r="AK83" i="32"/>
  <c r="AS83" i="32"/>
  <c r="AW83" i="32"/>
  <c r="AE83" i="32"/>
  <c r="AI83" i="32"/>
  <c r="AQ83" i="32"/>
  <c r="AU83" i="32"/>
  <c r="AL82" i="32"/>
  <c r="AL80" i="32"/>
  <c r="AL78" i="32"/>
  <c r="AU81" i="32"/>
  <c r="AQ81" i="32"/>
  <c r="AI81" i="32"/>
  <c r="AE81" i="32"/>
  <c r="AU79" i="32"/>
  <c r="AQ79" i="32"/>
  <c r="AI79" i="32"/>
  <c r="AE79" i="32"/>
  <c r="AV76" i="32"/>
  <c r="AL76" i="32"/>
  <c r="AG75" i="32"/>
  <c r="AK75" i="32"/>
  <c r="AS75" i="32"/>
  <c r="AW75" i="32"/>
  <c r="AV74" i="32"/>
  <c r="AL74" i="32"/>
  <c r="AG73" i="32"/>
  <c r="AK73" i="32"/>
  <c r="AS73" i="32"/>
  <c r="AW73" i="32"/>
  <c r="AR71" i="32"/>
  <c r="AR69" i="32"/>
  <c r="AR67" i="32"/>
  <c r="AE66" i="32"/>
  <c r="AI66" i="32"/>
  <c r="AQ66" i="32"/>
  <c r="AU66" i="32"/>
  <c r="AF66" i="32"/>
  <c r="AJ66" i="32"/>
  <c r="AR66" i="32"/>
  <c r="AG66" i="32"/>
  <c r="AK66" i="32"/>
  <c r="AS66" i="32"/>
  <c r="AW66" i="32"/>
  <c r="AE64" i="32"/>
  <c r="AI64" i="32"/>
  <c r="AQ64" i="32"/>
  <c r="AU64" i="32"/>
  <c r="AF64" i="32"/>
  <c r="AJ64" i="32"/>
  <c r="AR64" i="32"/>
  <c r="AV64" i="32"/>
  <c r="AG64" i="32"/>
  <c r="AK64" i="32"/>
  <c r="AS64" i="32"/>
  <c r="AW64" i="32"/>
  <c r="AE62" i="32"/>
  <c r="AI62" i="32"/>
  <c r="AQ62" i="32"/>
  <c r="AU62" i="32"/>
  <c r="AF62" i="32"/>
  <c r="AJ62" i="32"/>
  <c r="AR62" i="32"/>
  <c r="AV62" i="32"/>
  <c r="AG62" i="32"/>
  <c r="AK62" i="32"/>
  <c r="AS62" i="32"/>
  <c r="AW62" i="32"/>
  <c r="AE60" i="32"/>
  <c r="AI60" i="32"/>
  <c r="AQ60" i="32"/>
  <c r="AU60" i="32"/>
  <c r="AF60" i="32"/>
  <c r="AJ60" i="32"/>
  <c r="AR60" i="32"/>
  <c r="AV60" i="32"/>
  <c r="AG60" i="32"/>
  <c r="AK60" i="32"/>
  <c r="AS60" i="32"/>
  <c r="AW60" i="32"/>
  <c r="AE58" i="32"/>
  <c r="AI58" i="32"/>
  <c r="AQ58" i="32"/>
  <c r="AU58" i="32"/>
  <c r="AF58" i="32"/>
  <c r="AJ58" i="32"/>
  <c r="AR58" i="32"/>
  <c r="AV58" i="32"/>
  <c r="AG58" i="32"/>
  <c r="AK58" i="32"/>
  <c r="AS58" i="32"/>
  <c r="AW58" i="32"/>
  <c r="AE56" i="32"/>
  <c r="AI56" i="32"/>
  <c r="AQ56" i="32"/>
  <c r="AU56" i="32"/>
  <c r="AF56" i="32"/>
  <c r="AJ56" i="32"/>
  <c r="AR56" i="32"/>
  <c r="AV56" i="32"/>
  <c r="AG56" i="32"/>
  <c r="AK56" i="32"/>
  <c r="AS56" i="32"/>
  <c r="AW56" i="32"/>
  <c r="AG71" i="32"/>
  <c r="AK71" i="32"/>
  <c r="AS71" i="32"/>
  <c r="AW71" i="32"/>
  <c r="AE71" i="32"/>
  <c r="AI71" i="32"/>
  <c r="AQ71" i="32"/>
  <c r="AU71" i="32"/>
  <c r="AG69" i="32"/>
  <c r="AK69" i="32"/>
  <c r="AS69" i="32"/>
  <c r="AW69" i="32"/>
  <c r="AE69" i="32"/>
  <c r="AI69" i="32"/>
  <c r="AQ69" i="32"/>
  <c r="AU69" i="32"/>
  <c r="AG67" i="32"/>
  <c r="AK67" i="32"/>
  <c r="AS67" i="32"/>
  <c r="AW67" i="32"/>
  <c r="AE67" i="32"/>
  <c r="AI67" i="32"/>
  <c r="AQ67" i="32"/>
  <c r="AU67" i="32"/>
  <c r="AW81" i="32"/>
  <c r="AS81" i="32"/>
  <c r="AK81" i="32"/>
  <c r="AW79" i="32"/>
  <c r="AS79" i="32"/>
  <c r="AK79" i="32"/>
  <c r="AE76" i="32"/>
  <c r="AI76" i="32"/>
  <c r="AQ76" i="32"/>
  <c r="AU76" i="32"/>
  <c r="AE74" i="32"/>
  <c r="AI74" i="32"/>
  <c r="AQ74" i="32"/>
  <c r="AU74" i="32"/>
  <c r="AV71" i="32"/>
  <c r="AJ71" i="32"/>
  <c r="AV69" i="32"/>
  <c r="AJ69" i="32"/>
  <c r="AV67" i="32"/>
  <c r="AJ67" i="32"/>
  <c r="AU65" i="32"/>
  <c r="AQ65" i="32"/>
  <c r="AI65" i="32"/>
  <c r="AE65" i="32"/>
  <c r="AU63" i="32"/>
  <c r="AQ63" i="32"/>
  <c r="AI63" i="32"/>
  <c r="AE63" i="32"/>
  <c r="AU61" i="32"/>
  <c r="AQ61" i="32"/>
  <c r="AI61" i="32"/>
  <c r="AE61" i="32"/>
  <c r="AU59" i="32"/>
  <c r="AQ59" i="32"/>
  <c r="AI59" i="32"/>
  <c r="AE59" i="32"/>
  <c r="AU57" i="32"/>
  <c r="AQ57" i="32"/>
  <c r="AI57" i="32"/>
  <c r="AE57" i="32"/>
  <c r="AW65" i="32"/>
  <c r="AS65" i="32"/>
  <c r="AK65" i="32"/>
  <c r="AW63" i="32"/>
  <c r="AS63" i="32"/>
  <c r="AK63" i="32"/>
  <c r="AW61" i="32"/>
  <c r="AS61" i="32"/>
  <c r="AK61" i="32"/>
  <c r="AW59" i="32"/>
  <c r="AS59" i="32"/>
  <c r="AK59" i="32"/>
  <c r="AW57" i="32"/>
  <c r="AS57" i="32"/>
  <c r="AK57" i="32"/>
  <c r="AX40" i="32"/>
  <c r="AW43" i="32"/>
  <c r="AK43" i="32"/>
  <c r="AT43" i="32"/>
  <c r="AI43" i="32"/>
  <c r="AS43" i="32"/>
  <c r="AE43" i="32"/>
  <c r="AH40" i="32"/>
  <c r="AH42" i="32"/>
  <c r="AH43" i="32"/>
  <c r="AU42" i="32"/>
  <c r="AV41" i="32"/>
  <c r="AT41" i="32"/>
  <c r="AK41" i="32"/>
  <c r="AL41" i="32"/>
  <c r="AX35" i="32"/>
  <c r="AX41" i="32"/>
  <c r="AS41" i="32"/>
  <c r="AJ41" i="32"/>
  <c r="AT40" i="32"/>
  <c r="AT39" i="32"/>
  <c r="AL35" i="32"/>
  <c r="AL42" i="32"/>
  <c r="AW41" i="32"/>
  <c r="AR41" i="32"/>
  <c r="AG41" i="32"/>
  <c r="AT21" i="32"/>
  <c r="AW21" i="32"/>
  <c r="AS21" i="32"/>
  <c r="AV21" i="32"/>
  <c r="AR21" i="32"/>
  <c r="AH21" i="32"/>
  <c r="AU28" i="32"/>
  <c r="AI28" i="32"/>
  <c r="AU26" i="32"/>
  <c r="AL26" i="32"/>
  <c r="AE33" i="32"/>
  <c r="AH33" i="32"/>
  <c r="AX33" i="32"/>
  <c r="AE29" i="32"/>
  <c r="AG29" i="32"/>
  <c r="AQ29" i="32"/>
  <c r="AU29" i="32"/>
  <c r="AK29" i="32"/>
  <c r="AS29" i="32"/>
  <c r="AW29" i="32"/>
  <c r="AI135" i="32"/>
  <c r="AS135" i="32"/>
  <c r="AX135" i="32"/>
  <c r="AE133" i="32"/>
  <c r="AI133" i="32"/>
  <c r="AQ133" i="32"/>
  <c r="AU133" i="32"/>
  <c r="AF133" i="32"/>
  <c r="AJ133" i="32"/>
  <c r="AR133" i="32"/>
  <c r="AV133" i="32"/>
  <c r="AG133" i="32"/>
  <c r="AK133" i="32"/>
  <c r="AS133" i="32"/>
  <c r="AW133" i="32"/>
  <c r="AR48" i="32"/>
  <c r="AE26" i="32"/>
  <c r="AH26" i="32"/>
  <c r="AQ26" i="32"/>
  <c r="AF123" i="32"/>
  <c r="AE123" i="32"/>
  <c r="AK123" i="32"/>
  <c r="AT123" i="32"/>
  <c r="AG123" i="32"/>
  <c r="AL123" i="32"/>
  <c r="AU123" i="32"/>
  <c r="AH123" i="32"/>
  <c r="AQ123" i="32"/>
  <c r="AW123" i="32"/>
  <c r="AE121" i="32"/>
  <c r="AI121" i="32"/>
  <c r="AQ121" i="32"/>
  <c r="AU121" i="32"/>
  <c r="AF121" i="32"/>
  <c r="AJ121" i="32"/>
  <c r="AR121" i="32"/>
  <c r="AV121" i="32"/>
  <c r="AG121" i="32"/>
  <c r="AK121" i="32"/>
  <c r="AS121" i="32"/>
  <c r="AW121" i="32"/>
  <c r="AF52" i="32"/>
  <c r="AE52" i="32"/>
  <c r="AK52" i="32"/>
  <c r="AT52" i="32"/>
  <c r="AG52" i="32"/>
  <c r="AL52" i="32"/>
  <c r="AU52" i="32"/>
  <c r="AH52" i="32"/>
  <c r="AQ52" i="32"/>
  <c r="AW52" i="32"/>
  <c r="AE50" i="32"/>
  <c r="AI50" i="32"/>
  <c r="AQ50" i="32"/>
  <c r="AU50" i="32"/>
  <c r="AF50" i="32"/>
  <c r="AJ50" i="32"/>
  <c r="AR50" i="32"/>
  <c r="AV50" i="32"/>
  <c r="AG50" i="32"/>
  <c r="AK50" i="32"/>
  <c r="AS50" i="32"/>
  <c r="AW50" i="32"/>
  <c r="AG45" i="32"/>
  <c r="AF45" i="32"/>
  <c r="AR45" i="32"/>
  <c r="AV45" i="32"/>
  <c r="AH45" i="32"/>
  <c r="AS45" i="32"/>
  <c r="AW45" i="32"/>
  <c r="AJ45" i="32"/>
  <c r="AT45" i="32"/>
  <c r="AX45" i="32"/>
  <c r="AL21" i="32"/>
  <c r="AW26" i="32"/>
  <c r="AS26" i="32"/>
  <c r="AJ26" i="32"/>
  <c r="AE38" i="32"/>
  <c r="AK38" i="32"/>
  <c r="AE34" i="32"/>
  <c r="AS34" i="32"/>
  <c r="AE32" i="32"/>
  <c r="AH32" i="32"/>
  <c r="AX32" i="32"/>
  <c r="AX123" i="32"/>
  <c r="AT121" i="32"/>
  <c r="AX52" i="32"/>
  <c r="AT50" i="32"/>
  <c r="AF48" i="32"/>
  <c r="AE48" i="32"/>
  <c r="AK48" i="32"/>
  <c r="AS48" i="32"/>
  <c r="AW48" i="32"/>
  <c r="AG48" i="32"/>
  <c r="AL48" i="32"/>
  <c r="AT48" i="32"/>
  <c r="AX48" i="32"/>
  <c r="AH48" i="32"/>
  <c r="AQ48" i="32"/>
  <c r="AU48" i="32"/>
  <c r="AE46" i="32"/>
  <c r="AI46" i="32"/>
  <c r="AQ46" i="32"/>
  <c r="AU46" i="32"/>
  <c r="AF46" i="32"/>
  <c r="AJ46" i="32"/>
  <c r="AR46" i="32"/>
  <c r="AV46" i="32"/>
  <c r="AG46" i="32"/>
  <c r="AK46" i="32"/>
  <c r="AS46" i="32"/>
  <c r="AW46" i="32"/>
  <c r="AK21" i="32"/>
  <c r="AV26" i="32"/>
  <c r="AR26" i="32"/>
  <c r="AG26" i="32"/>
  <c r="AE25" i="32"/>
  <c r="AX25" i="32"/>
  <c r="AL25" i="32"/>
  <c r="AF24" i="32"/>
  <c r="AL24" i="32"/>
  <c r="AX24" i="32"/>
  <c r="AE24" i="32"/>
  <c r="AT24" i="32"/>
  <c r="AT33" i="32"/>
  <c r="AV29" i="32"/>
  <c r="AH29" i="32"/>
  <c r="AF131" i="32"/>
  <c r="AE131" i="32"/>
  <c r="AK131" i="32"/>
  <c r="AT131" i="32"/>
  <c r="AG131" i="32"/>
  <c r="AL131" i="32"/>
  <c r="AU131" i="32"/>
  <c r="AH131" i="32"/>
  <c r="AQ131" i="32"/>
  <c r="AW131" i="32"/>
  <c r="AS123" i="32"/>
  <c r="AL121" i="32"/>
  <c r="AS52" i="32"/>
  <c r="AL50" i="32"/>
  <c r="AV48" i="32"/>
  <c r="AT46" i="32"/>
  <c r="AU45" i="32"/>
  <c r="AT139" i="32"/>
  <c r="AK139" i="32"/>
  <c r="AF139" i="32"/>
  <c r="AU129" i="32"/>
  <c r="AQ129" i="32"/>
  <c r="AI129" i="32"/>
  <c r="AE129" i="32"/>
  <c r="AT127" i="32"/>
  <c r="AK127" i="32"/>
  <c r="AE127" i="32"/>
  <c r="AU125" i="32"/>
  <c r="AQ125" i="32"/>
  <c r="AI125" i="32"/>
  <c r="AE125" i="32"/>
  <c r="AT119" i="32"/>
  <c r="AK119" i="32"/>
  <c r="AE119" i="32"/>
  <c r="AU54" i="32"/>
  <c r="AQ54" i="32"/>
  <c r="AI54" i="32"/>
  <c r="AE54" i="32"/>
  <c r="AH53" i="32"/>
  <c r="AH44" i="32"/>
  <c r="AT35" i="32"/>
  <c r="AV31" i="32"/>
  <c r="AR31" i="32"/>
  <c r="AJ31" i="32"/>
  <c r="AW139" i="32"/>
  <c r="AR139" i="32"/>
  <c r="AH139" i="32"/>
  <c r="AU43" i="32"/>
  <c r="AL43" i="32"/>
  <c r="AG43" i="32"/>
  <c r="AU41" i="32"/>
  <c r="AQ41" i="32"/>
  <c r="AI41" i="32"/>
  <c r="AS136" i="32"/>
  <c r="AH136" i="32"/>
  <c r="AW129" i="32"/>
  <c r="AS129" i="32"/>
  <c r="AK129" i="32"/>
  <c r="AJ128" i="32"/>
  <c r="AW127" i="32"/>
  <c r="AQ127" i="32"/>
  <c r="AH127" i="32"/>
  <c r="AW125" i="32"/>
  <c r="AS125" i="32"/>
  <c r="AK125" i="32"/>
  <c r="AW119" i="32"/>
  <c r="AQ119" i="32"/>
  <c r="AH119" i="32"/>
  <c r="AW54" i="32"/>
  <c r="AS54" i="32"/>
  <c r="AK54" i="32"/>
  <c r="AJ34" i="32"/>
  <c r="AR39" i="32"/>
  <c r="AF39" i="32"/>
  <c r="AT38" i="32"/>
  <c r="AJ38" i="32"/>
  <c r="AW34" i="32"/>
  <c r="AR34" i="32"/>
  <c r="AH34" i="32"/>
  <c r="AT137" i="32"/>
  <c r="AV42" i="32"/>
  <c r="AQ42" i="32"/>
  <c r="AG42" i="32"/>
  <c r="AS38" i="32"/>
  <c r="AH38" i="32"/>
  <c r="AV34" i="32"/>
  <c r="AL34" i="32"/>
  <c r="AG34" i="32"/>
  <c r="AL39" i="32"/>
  <c r="AL40" i="32"/>
  <c r="AV39" i="32"/>
  <c r="AJ39" i="32"/>
  <c r="AX38" i="32"/>
  <c r="AR38" i="32"/>
  <c r="AF38" i="32"/>
  <c r="AT34" i="32"/>
  <c r="AK34" i="32"/>
  <c r="AF34" i="32"/>
  <c r="AL33" i="32"/>
  <c r="AT42" i="32"/>
  <c r="AJ42" i="32"/>
  <c r="AH41" i="32"/>
  <c r="AE130" i="32"/>
  <c r="AI130" i="32"/>
  <c r="AQ130" i="32"/>
  <c r="AU130" i="32"/>
  <c r="AG130" i="32"/>
  <c r="AK130" i="32"/>
  <c r="AS130" i="32"/>
  <c r="AW130" i="32"/>
  <c r="AE126" i="32"/>
  <c r="AI126" i="32"/>
  <c r="AQ126" i="32"/>
  <c r="AU126" i="32"/>
  <c r="AF126" i="32"/>
  <c r="AJ126" i="32"/>
  <c r="AR126" i="32"/>
  <c r="AV126" i="32"/>
  <c r="AG126" i="32"/>
  <c r="AK126" i="32"/>
  <c r="AS126" i="32"/>
  <c r="AW126" i="32"/>
  <c r="AE122" i="32"/>
  <c r="AI122" i="32"/>
  <c r="AQ122" i="32"/>
  <c r="AU122" i="32"/>
  <c r="AF122" i="32"/>
  <c r="AJ122" i="32"/>
  <c r="AR122" i="32"/>
  <c r="AV122" i="32"/>
  <c r="AG122" i="32"/>
  <c r="AK122" i="32"/>
  <c r="AS122" i="32"/>
  <c r="AW122" i="32"/>
  <c r="AE118" i="32"/>
  <c r="AI118" i="32"/>
  <c r="AQ118" i="32"/>
  <c r="AU118" i="32"/>
  <c r="AF118" i="32"/>
  <c r="AJ118" i="32"/>
  <c r="AR118" i="32"/>
  <c r="AV118" i="32"/>
  <c r="AG118" i="32"/>
  <c r="AK118" i="32"/>
  <c r="AS118" i="32"/>
  <c r="AW118" i="32"/>
  <c r="AE51" i="32"/>
  <c r="AI51" i="32"/>
  <c r="AQ51" i="32"/>
  <c r="AU51" i="32"/>
  <c r="AF51" i="32"/>
  <c r="AJ51" i="32"/>
  <c r="AR51" i="32"/>
  <c r="AV51" i="32"/>
  <c r="AG51" i="32"/>
  <c r="AK51" i="32"/>
  <c r="AS51" i="32"/>
  <c r="AW51" i="32"/>
  <c r="AL47" i="32"/>
  <c r="AF135" i="32"/>
  <c r="AJ135" i="32"/>
  <c r="AR135" i="32"/>
  <c r="AV135" i="32"/>
  <c r="AW135" i="32"/>
  <c r="AQ135" i="32"/>
  <c r="AH135" i="32"/>
  <c r="AG134" i="32"/>
  <c r="AK134" i="32"/>
  <c r="AS134" i="32"/>
  <c r="AW134" i="32"/>
  <c r="AX136" i="32"/>
  <c r="AT136" i="32"/>
  <c r="AK136" i="32"/>
  <c r="AU135" i="32"/>
  <c r="AL135" i="32"/>
  <c r="AG135" i="32"/>
  <c r="AV134" i="32"/>
  <c r="AQ134" i="32"/>
  <c r="AH134" i="32"/>
  <c r="AR132" i="32"/>
  <c r="AV130" i="32"/>
  <c r="AJ130" i="32"/>
  <c r="AR128" i="32"/>
  <c r="AT126" i="32"/>
  <c r="AT122" i="32"/>
  <c r="AT118" i="32"/>
  <c r="AT51" i="32"/>
  <c r="AE136" i="32"/>
  <c r="AI136" i="32"/>
  <c r="AQ136" i="32"/>
  <c r="AT135" i="32"/>
  <c r="AK135" i="32"/>
  <c r="AE135" i="32"/>
  <c r="AU134" i="32"/>
  <c r="AL134" i="32"/>
  <c r="AF134" i="32"/>
  <c r="AG132" i="32"/>
  <c r="AK132" i="32"/>
  <c r="AS132" i="32"/>
  <c r="AW132" i="32"/>
  <c r="AE132" i="32"/>
  <c r="AI132" i="32"/>
  <c r="AQ132" i="32"/>
  <c r="AU132" i="32"/>
  <c r="AT130" i="32"/>
  <c r="AH130" i="32"/>
  <c r="AG128" i="32"/>
  <c r="AK128" i="32"/>
  <c r="AS128" i="32"/>
  <c r="AW128" i="32"/>
  <c r="AE128" i="32"/>
  <c r="AI128" i="32"/>
  <c r="AQ128" i="32"/>
  <c r="AU128" i="32"/>
  <c r="AL126" i="32"/>
  <c r="AL122" i="32"/>
  <c r="AL118" i="32"/>
  <c r="AL51" i="32"/>
  <c r="AE47" i="32"/>
  <c r="AI47" i="32"/>
  <c r="AQ47" i="32"/>
  <c r="AU47" i="32"/>
  <c r="AF47" i="32"/>
  <c r="AJ47" i="32"/>
  <c r="AR47" i="32"/>
  <c r="AV47" i="32"/>
  <c r="AG47" i="32"/>
  <c r="AK47" i="32"/>
  <c r="AS47" i="32"/>
  <c r="AW47" i="32"/>
  <c r="AV131" i="32"/>
  <c r="AR131" i="32"/>
  <c r="AJ131" i="32"/>
  <c r="AV127" i="32"/>
  <c r="AR127" i="32"/>
  <c r="AJ127" i="32"/>
  <c r="AU124" i="32"/>
  <c r="AQ124" i="32"/>
  <c r="AI124" i="32"/>
  <c r="AE124" i="32"/>
  <c r="AV123" i="32"/>
  <c r="AR123" i="32"/>
  <c r="AJ123" i="32"/>
  <c r="AU120" i="32"/>
  <c r="AQ120" i="32"/>
  <c r="AI120" i="32"/>
  <c r="AE120" i="32"/>
  <c r="AV119" i="32"/>
  <c r="AR119" i="32"/>
  <c r="AJ119" i="32"/>
  <c r="AU53" i="32"/>
  <c r="AQ53" i="32"/>
  <c r="AI53" i="32"/>
  <c r="AE53" i="32"/>
  <c r="AV52" i="32"/>
  <c r="AR52" i="32"/>
  <c r="AJ52" i="32"/>
  <c r="AU49" i="32"/>
  <c r="AQ49" i="32"/>
  <c r="AI49" i="32"/>
  <c r="AE49" i="32"/>
  <c r="AJ48" i="32"/>
  <c r="AQ45" i="32"/>
  <c r="AI45" i="32"/>
  <c r="AE45" i="32"/>
  <c r="AF44" i="32"/>
  <c r="AW124" i="32"/>
  <c r="AS124" i="32"/>
  <c r="AK124" i="32"/>
  <c r="AW120" i="32"/>
  <c r="AS120" i="32"/>
  <c r="AK120" i="32"/>
  <c r="AW53" i="32"/>
  <c r="AS53" i="32"/>
  <c r="AK53" i="32"/>
  <c r="AW49" i="32"/>
  <c r="AS49" i="32"/>
  <c r="AK49" i="32"/>
  <c r="AK45" i="32"/>
  <c r="AU39" i="32"/>
  <c r="AQ39" i="32"/>
  <c r="AI39" i="32"/>
  <c r="AE39" i="32"/>
  <c r="AV38" i="32"/>
  <c r="AL38" i="32"/>
  <c r="AG38" i="32"/>
  <c r="AW37" i="32"/>
  <c r="AK37" i="32"/>
  <c r="AX36" i="32"/>
  <c r="AW35" i="32"/>
  <c r="AS35" i="32"/>
  <c r="AK35" i="32"/>
  <c r="AG35" i="32"/>
  <c r="AS33" i="32"/>
  <c r="AG33" i="32"/>
  <c r="AL32" i="32"/>
  <c r="AL137" i="32"/>
  <c r="AV43" i="32"/>
  <c r="AR43" i="32"/>
  <c r="AJ43" i="32"/>
  <c r="AW42" i="32"/>
  <c r="AS42" i="32"/>
  <c r="AK42" i="32"/>
  <c r="AF42" i="32"/>
  <c r="AX37" i="32"/>
  <c r="AL37" i="32"/>
  <c r="AH35" i="32"/>
  <c r="AT37" i="32"/>
  <c r="AH37" i="32"/>
  <c r="AV35" i="32"/>
  <c r="AR35" i="32"/>
  <c r="AJ35" i="32"/>
  <c r="AF35" i="32"/>
  <c r="AW39" i="32"/>
  <c r="AS39" i="32"/>
  <c r="AK39" i="32"/>
  <c r="AS37" i="32"/>
  <c r="AG37" i="32"/>
  <c r="AU35" i="32"/>
  <c r="AQ35" i="32"/>
  <c r="AI35" i="32"/>
  <c r="AW33" i="32"/>
  <c r="AK33" i="32"/>
  <c r="AX137" i="32"/>
  <c r="AU139" i="32"/>
  <c r="AQ139" i="32"/>
  <c r="AI139" i="32"/>
  <c r="AV138" i="32"/>
  <c r="AR138" i="32"/>
  <c r="AJ138" i="32"/>
  <c r="AF138" i="32"/>
  <c r="AW137" i="32"/>
  <c r="AS137" i="32"/>
  <c r="AK137" i="32"/>
  <c r="AG137" i="32"/>
  <c r="AI42" i="32"/>
  <c r="AF41" i="32"/>
  <c r="AH137" i="32"/>
  <c r="AU138" i="32"/>
  <c r="AQ138" i="32"/>
  <c r="AI138" i="32"/>
  <c r="AV137" i="32"/>
  <c r="AR137" i="32"/>
  <c r="AJ137" i="32"/>
  <c r="AF137" i="32"/>
  <c r="AU137" i="32"/>
  <c r="AQ137" i="32"/>
  <c r="AI137" i="32"/>
  <c r="AW40" i="32"/>
  <c r="AS40" i="32"/>
  <c r="AK40" i="32"/>
  <c r="AG40" i="32"/>
  <c r="AU38" i="32"/>
  <c r="AQ38" i="32"/>
  <c r="AI38" i="32"/>
  <c r="AV37" i="32"/>
  <c r="AR37" i="32"/>
  <c r="AJ37" i="32"/>
  <c r="AF37" i="32"/>
  <c r="AW36" i="32"/>
  <c r="AS36" i="32"/>
  <c r="AK36" i="32"/>
  <c r="AG36" i="32"/>
  <c r="AU34" i="32"/>
  <c r="AQ34" i="32"/>
  <c r="AI34" i="32"/>
  <c r="AV33" i="32"/>
  <c r="AR33" i="32"/>
  <c r="AJ33" i="32"/>
  <c r="AF33" i="32"/>
  <c r="AW32" i="32"/>
  <c r="AS32" i="32"/>
  <c r="AK32" i="32"/>
  <c r="AG32" i="32"/>
  <c r="AQ30" i="32"/>
  <c r="AI30" i="32"/>
  <c r="AJ29" i="32"/>
  <c r="AF29" i="32"/>
  <c r="AV40" i="32"/>
  <c r="AR40" i="32"/>
  <c r="AJ40" i="32"/>
  <c r="AF40" i="32"/>
  <c r="AU37" i="32"/>
  <c r="AQ37" i="32"/>
  <c r="AI37" i="32"/>
  <c r="AV36" i="32"/>
  <c r="AR36" i="32"/>
  <c r="AJ36" i="32"/>
  <c r="AF36" i="32"/>
  <c r="AU33" i="32"/>
  <c r="AQ33" i="32"/>
  <c r="AI33" i="32"/>
  <c r="AV32" i="32"/>
  <c r="AR32" i="32"/>
  <c r="AJ32" i="32"/>
  <c r="AF32" i="32"/>
  <c r="AI29" i="32"/>
  <c r="AL36" i="32"/>
  <c r="AH36" i="32"/>
  <c r="AU40" i="32"/>
  <c r="AQ40" i="32"/>
  <c r="AI40" i="32"/>
  <c r="AU36" i="32"/>
  <c r="AQ36" i="32"/>
  <c r="AI36" i="32"/>
  <c r="AU32" i="32"/>
  <c r="AQ32" i="32"/>
  <c r="AI32" i="32"/>
  <c r="AW25" i="32"/>
  <c r="AS25" i="32"/>
  <c r="AK25" i="32"/>
  <c r="AH24" i="32"/>
  <c r="AW28" i="32"/>
  <c r="AS28" i="32"/>
  <c r="AK28" i="32"/>
  <c r="AG28" i="32"/>
  <c r="AI26" i="32"/>
  <c r="AV25" i="32"/>
  <c r="AR25" i="32"/>
  <c r="AJ25" i="32"/>
  <c r="AF25" i="32"/>
  <c r="AW24" i="32"/>
  <c r="AS24" i="32"/>
  <c r="AK24" i="32"/>
  <c r="AG24" i="32"/>
  <c r="AH25" i="32"/>
  <c r="AG25" i="32"/>
  <c r="AV28" i="32"/>
  <c r="AR28" i="32"/>
  <c r="AJ28" i="32"/>
  <c r="AU25" i="32"/>
  <c r="AQ25" i="32"/>
  <c r="AI25" i="32"/>
  <c r="AV24" i="32"/>
  <c r="AR24" i="32"/>
  <c r="AJ24" i="32"/>
  <c r="AJ21" i="32"/>
  <c r="AF21" i="32"/>
  <c r="AI21" i="32"/>
  <c r="T10" i="32" l="1"/>
  <c r="T11" i="32"/>
  <c r="T12" i="32"/>
  <c r="T13" i="32"/>
  <c r="T14" i="32"/>
  <c r="T15" i="32"/>
  <c r="T16" i="32"/>
  <c r="T17" i="32"/>
  <c r="T18" i="32"/>
  <c r="T19" i="32"/>
  <c r="T20" i="32"/>
  <c r="T21" i="32"/>
  <c r="T135" i="32"/>
  <c r="T136" i="32"/>
  <c r="T137" i="32"/>
  <c r="T138" i="32"/>
  <c r="T139" i="32"/>
  <c r="X58" i="29"/>
  <c r="U58" i="29"/>
  <c r="Z10" i="32" l="1"/>
  <c r="AA10" i="32"/>
  <c r="P1" i="32" l="1"/>
  <c r="S1" i="32"/>
  <c r="M133" i="29" l="1"/>
  <c r="M132" i="29"/>
  <c r="C34" i="39"/>
  <c r="D34" i="39" s="1"/>
  <c r="C33" i="39"/>
  <c r="D33" i="39" s="1"/>
  <c r="M125" i="29" s="1"/>
  <c r="C7" i="39"/>
  <c r="D7" i="39" s="1"/>
  <c r="C6" i="39"/>
  <c r="C3" i="39"/>
  <c r="D6" i="39" l="1"/>
  <c r="D5" i="39" s="1"/>
  <c r="O90" i="29"/>
  <c r="D3" i="39" l="1"/>
  <c r="I6" i="39"/>
  <c r="D36" i="39"/>
  <c r="D35" i="39" s="1"/>
  <c r="O91" i="29"/>
  <c r="O128" i="29"/>
  <c r="O127" i="29"/>
  <c r="M67" i="29"/>
  <c r="M78" i="29"/>
  <c r="U61" i="29"/>
  <c r="M97" i="29"/>
  <c r="M82" i="29"/>
  <c r="M75" i="29"/>
  <c r="M88" i="29"/>
  <c r="M76" i="29"/>
  <c r="M89" i="29"/>
  <c r="O61" i="29"/>
  <c r="M81" i="29"/>
  <c r="M72" i="29"/>
  <c r="M73" i="29"/>
  <c r="M84" i="29"/>
  <c r="M66" i="29"/>
  <c r="M90" i="29"/>
  <c r="M69" i="29"/>
  <c r="M85" i="29"/>
  <c r="M96" i="29"/>
  <c r="M79" i="29"/>
  <c r="M70" i="29"/>
  <c r="M91" i="29"/>
  <c r="M121" i="29" l="1"/>
  <c r="M118" i="29"/>
  <c r="M115" i="29"/>
  <c r="M112" i="29"/>
  <c r="M109" i="29"/>
  <c r="M106" i="29"/>
  <c r="O163" i="29" l="1"/>
  <c r="R163" i="29"/>
  <c r="U163" i="29"/>
  <c r="X163" i="29"/>
  <c r="O167" i="29"/>
  <c r="R167" i="29"/>
  <c r="U167" i="29"/>
  <c r="X167" i="29"/>
  <c r="O171" i="29"/>
  <c r="R171" i="29"/>
  <c r="U171" i="29"/>
  <c r="X171" i="29"/>
  <c r="O175" i="29"/>
  <c r="R175" i="29"/>
  <c r="U175" i="29"/>
  <c r="X175" i="29"/>
  <c r="M128" i="29" l="1"/>
  <c r="M127" i="29"/>
  <c r="M134" i="29" l="1"/>
  <c r="O134" i="29" s="1"/>
  <c r="M131" i="29"/>
  <c r="M130" i="29"/>
  <c r="O130" i="29" s="1"/>
  <c r="M129" i="29"/>
  <c r="O129" i="29" s="1"/>
  <c r="M126" i="29"/>
  <c r="O126" i="29" s="1"/>
  <c r="M123" i="29"/>
  <c r="M122" i="29"/>
  <c r="M120" i="29"/>
  <c r="M119" i="29" s="1"/>
  <c r="M117" i="29"/>
  <c r="M116" i="29" s="1"/>
  <c r="M114" i="29"/>
  <c r="M113" i="29" s="1"/>
  <c r="M111" i="29"/>
  <c r="M110" i="29" s="1"/>
  <c r="M108" i="29"/>
  <c r="M107" i="29" s="1"/>
  <c r="M105" i="29"/>
  <c r="M104" i="29" s="1"/>
  <c r="F39" i="29"/>
  <c r="X199" i="29" l="1"/>
  <c r="U199" i="29"/>
  <c r="R199" i="29"/>
  <c r="O199" i="29"/>
  <c r="X198" i="29"/>
  <c r="U198" i="29"/>
  <c r="R198" i="29"/>
  <c r="O198" i="29"/>
  <c r="X195" i="29"/>
  <c r="U195" i="29"/>
  <c r="R195" i="29"/>
  <c r="O195" i="29"/>
  <c r="X194" i="29"/>
  <c r="U194" i="29"/>
  <c r="R194" i="29"/>
  <c r="O194" i="29"/>
  <c r="X191" i="29"/>
  <c r="U191" i="29"/>
  <c r="R191" i="29"/>
  <c r="O191" i="29"/>
  <c r="X190" i="29"/>
  <c r="U190" i="29"/>
  <c r="R190" i="29"/>
  <c r="O190" i="29"/>
  <c r="X187" i="29"/>
  <c r="U187" i="29"/>
  <c r="R187" i="29"/>
  <c r="O187" i="29"/>
  <c r="X186" i="29"/>
  <c r="U186" i="29"/>
  <c r="R186" i="29"/>
  <c r="O186" i="29"/>
  <c r="AP20" i="32"/>
  <c r="AO20" i="32"/>
  <c r="AN20" i="32"/>
  <c r="AM20" i="32"/>
  <c r="AP19" i="32"/>
  <c r="AO19" i="32"/>
  <c r="AN19" i="32"/>
  <c r="AM19" i="32"/>
  <c r="AP18" i="32"/>
  <c r="AO18" i="32"/>
  <c r="AN18" i="32"/>
  <c r="AM18" i="32"/>
  <c r="AP17" i="32"/>
  <c r="AO17" i="32"/>
  <c r="AN17" i="32"/>
  <c r="AM17" i="32"/>
  <c r="AP16" i="32"/>
  <c r="AO16" i="32"/>
  <c r="AN16" i="32"/>
  <c r="AM16" i="32"/>
  <c r="AP15" i="32"/>
  <c r="AO15" i="32"/>
  <c r="AN15" i="32"/>
  <c r="AM15" i="32"/>
  <c r="AP14" i="32"/>
  <c r="AO14" i="32"/>
  <c r="AN14" i="32"/>
  <c r="AM14" i="32"/>
  <c r="AP13" i="32"/>
  <c r="AO13" i="32"/>
  <c r="AN13" i="32"/>
  <c r="AM13" i="32"/>
  <c r="AP12" i="32"/>
  <c r="AO12" i="32"/>
  <c r="AN12" i="32"/>
  <c r="AM12" i="32"/>
  <c r="AP11" i="32"/>
  <c r="AO11" i="32"/>
  <c r="AN11" i="32"/>
  <c r="AM11" i="32"/>
  <c r="BB20" i="32"/>
  <c r="BA20" i="32"/>
  <c r="AZ20" i="32"/>
  <c r="AY20" i="32"/>
  <c r="BB19" i="32"/>
  <c r="BA19" i="32"/>
  <c r="AZ19" i="32"/>
  <c r="AY19" i="32"/>
  <c r="BB18" i="32"/>
  <c r="BA18" i="32"/>
  <c r="AZ18" i="32"/>
  <c r="AY18" i="32"/>
  <c r="BB17" i="32"/>
  <c r="BA17" i="32"/>
  <c r="AZ17" i="32"/>
  <c r="AY17" i="32"/>
  <c r="BB16" i="32"/>
  <c r="BA16" i="32"/>
  <c r="AZ16" i="32"/>
  <c r="AY16" i="32"/>
  <c r="BB15" i="32"/>
  <c r="BA15" i="32"/>
  <c r="AZ15" i="32"/>
  <c r="AY15" i="32"/>
  <c r="BB14" i="32"/>
  <c r="BA14" i="32"/>
  <c r="AZ14" i="32"/>
  <c r="AY14" i="32"/>
  <c r="BB13" i="32"/>
  <c r="BA13" i="32"/>
  <c r="AZ13" i="32"/>
  <c r="AY13" i="32"/>
  <c r="BB12" i="32"/>
  <c r="BA12" i="32"/>
  <c r="AZ12" i="32"/>
  <c r="AY12" i="32"/>
  <c r="BB11" i="32"/>
  <c r="BA11" i="32"/>
  <c r="AZ11" i="32"/>
  <c r="AY11" i="32"/>
  <c r="BB10" i="32"/>
  <c r="T164" i="32" s="1"/>
  <c r="BA10" i="32"/>
  <c r="AZ10" i="32"/>
  <c r="AY10" i="32"/>
  <c r="AP10" i="32"/>
  <c r="T146" i="32" s="1"/>
  <c r="AO10" i="32"/>
  <c r="AN10" i="32"/>
  <c r="AM10" i="32"/>
  <c r="AD20" i="32"/>
  <c r="AX20" i="32" s="1"/>
  <c r="AC20" i="32"/>
  <c r="AB20" i="32"/>
  <c r="AA20" i="32"/>
  <c r="Z20" i="32"/>
  <c r="AD19" i="32"/>
  <c r="AW19" i="32" s="1"/>
  <c r="AC19" i="32"/>
  <c r="AB19" i="32"/>
  <c r="AA19" i="32"/>
  <c r="Z19" i="32"/>
  <c r="AD18" i="32"/>
  <c r="AX18" i="32" s="1"/>
  <c r="AC18" i="32"/>
  <c r="AB18" i="32"/>
  <c r="AA18" i="32"/>
  <c r="Z18" i="32"/>
  <c r="AD17" i="32"/>
  <c r="AW17" i="32" s="1"/>
  <c r="AC17" i="32"/>
  <c r="AB17" i="32"/>
  <c r="AA17" i="32"/>
  <c r="Z17" i="32"/>
  <c r="AD16" i="32"/>
  <c r="AX16" i="32" s="1"/>
  <c r="AC16" i="32"/>
  <c r="AB16" i="32"/>
  <c r="AA16" i="32"/>
  <c r="Z16" i="32"/>
  <c r="AD15" i="32"/>
  <c r="AW15" i="32" s="1"/>
  <c r="AC15" i="32"/>
  <c r="AB15" i="32"/>
  <c r="AA15" i="32"/>
  <c r="Z15" i="32"/>
  <c r="AD14" i="32"/>
  <c r="AX14" i="32" s="1"/>
  <c r="AC14" i="32"/>
  <c r="AB14" i="32"/>
  <c r="AA14" i="32"/>
  <c r="Z14" i="32"/>
  <c r="AD13" i="32"/>
  <c r="AW13" i="32" s="1"/>
  <c r="AC13" i="32"/>
  <c r="AB13" i="32"/>
  <c r="AA13" i="32"/>
  <c r="Z13" i="32"/>
  <c r="AD12" i="32"/>
  <c r="AX12" i="32" s="1"/>
  <c r="AC12" i="32"/>
  <c r="AB12" i="32"/>
  <c r="AA12" i="32"/>
  <c r="Z12" i="32"/>
  <c r="AD11" i="32"/>
  <c r="AW11" i="32" s="1"/>
  <c r="AC11" i="32"/>
  <c r="AB11" i="32"/>
  <c r="AA11" i="32"/>
  <c r="Z11" i="32"/>
  <c r="AE12" i="32" l="1"/>
  <c r="AI12" i="32"/>
  <c r="AQ12" i="32"/>
  <c r="AU12" i="32"/>
  <c r="AE14" i="32"/>
  <c r="AI14" i="32"/>
  <c r="AQ14" i="32"/>
  <c r="AU14" i="32"/>
  <c r="AE16" i="32"/>
  <c r="AI16" i="32"/>
  <c r="AQ16" i="32"/>
  <c r="AU16" i="32"/>
  <c r="AE18" i="32"/>
  <c r="AI18" i="32"/>
  <c r="AQ18" i="32"/>
  <c r="AU18" i="32"/>
  <c r="AE20" i="32"/>
  <c r="AI20" i="32"/>
  <c r="AQ20" i="32"/>
  <c r="AU20" i="32"/>
  <c r="AG12" i="32"/>
  <c r="AK12" i="32"/>
  <c r="AS12" i="32"/>
  <c r="AW12" i="32"/>
  <c r="AG14" i="32"/>
  <c r="AK14" i="32"/>
  <c r="AS14" i="32"/>
  <c r="AW14" i="32"/>
  <c r="AG16" i="32"/>
  <c r="AK16" i="32"/>
  <c r="AS16" i="32"/>
  <c r="AW16" i="32"/>
  <c r="AG18" i="32"/>
  <c r="AK18" i="32"/>
  <c r="AS18" i="32"/>
  <c r="AW18" i="32"/>
  <c r="AG20" i="32"/>
  <c r="AK20" i="32"/>
  <c r="AS20" i="32"/>
  <c r="AW20" i="32"/>
  <c r="AF11" i="32"/>
  <c r="AH11" i="32"/>
  <c r="AJ11" i="32"/>
  <c r="AL11" i="32"/>
  <c r="AR11" i="32"/>
  <c r="AT11" i="32"/>
  <c r="AV11" i="32"/>
  <c r="AX11" i="32"/>
  <c r="AJ13" i="32"/>
  <c r="AR13" i="32"/>
  <c r="AV13" i="32"/>
  <c r="AF15" i="32"/>
  <c r="AH15" i="32"/>
  <c r="AJ15" i="32"/>
  <c r="AL15" i="32"/>
  <c r="AR15" i="32"/>
  <c r="AT15" i="32"/>
  <c r="AV15" i="32"/>
  <c r="AX15" i="32"/>
  <c r="AF17" i="32"/>
  <c r="AH17" i="32"/>
  <c r="AJ17" i="32"/>
  <c r="AL17" i="32"/>
  <c r="AR17" i="32"/>
  <c r="AT17" i="32"/>
  <c r="AV17" i="32"/>
  <c r="AX17" i="32"/>
  <c r="AH19" i="32"/>
  <c r="AL19" i="32"/>
  <c r="AV19" i="32"/>
  <c r="AF13" i="32"/>
  <c r="AH13" i="32"/>
  <c r="AL13" i="32"/>
  <c r="AT13" i="32"/>
  <c r="AX13" i="32"/>
  <c r="AF19" i="32"/>
  <c r="AJ19" i="32"/>
  <c r="AR19" i="32"/>
  <c r="AT19" i="32"/>
  <c r="AX19" i="32"/>
  <c r="AE11" i="32"/>
  <c r="AG11" i="32"/>
  <c r="AI11" i="32"/>
  <c r="AK11" i="32"/>
  <c r="AQ11" i="32"/>
  <c r="AS11" i="32"/>
  <c r="AU11" i="32"/>
  <c r="AF12" i="32"/>
  <c r="AH12" i="32"/>
  <c r="AJ12" i="32"/>
  <c r="AL12" i="32"/>
  <c r="AR12" i="32"/>
  <c r="AT12" i="32"/>
  <c r="AV12" i="32"/>
  <c r="AE13" i="32"/>
  <c r="AG13" i="32"/>
  <c r="AI13" i="32"/>
  <c r="AK13" i="32"/>
  <c r="AQ13" i="32"/>
  <c r="AS13" i="32"/>
  <c r="AU13" i="32"/>
  <c r="AF14" i="32"/>
  <c r="AH14" i="32"/>
  <c r="AJ14" i="32"/>
  <c r="AL14" i="32"/>
  <c r="AR14" i="32"/>
  <c r="AT14" i="32"/>
  <c r="AV14" i="32"/>
  <c r="AE15" i="32"/>
  <c r="AG15" i="32"/>
  <c r="AI15" i="32"/>
  <c r="AK15" i="32"/>
  <c r="AQ15" i="32"/>
  <c r="AS15" i="32"/>
  <c r="AU15" i="32"/>
  <c r="AF16" i="32"/>
  <c r="AH16" i="32"/>
  <c r="AJ16" i="32"/>
  <c r="AL16" i="32"/>
  <c r="AR16" i="32"/>
  <c r="AT16" i="32"/>
  <c r="AV16" i="32"/>
  <c r="AE17" i="32"/>
  <c r="AG17" i="32"/>
  <c r="AI17" i="32"/>
  <c r="AK17" i="32"/>
  <c r="AQ17" i="32"/>
  <c r="AS17" i="32"/>
  <c r="AU17" i="32"/>
  <c r="AF18" i="32"/>
  <c r="AH18" i="32"/>
  <c r="AJ18" i="32"/>
  <c r="AL18" i="32"/>
  <c r="AR18" i="32"/>
  <c r="AT18" i="32"/>
  <c r="AV18" i="32"/>
  <c r="AE19" i="32"/>
  <c r="AG19" i="32"/>
  <c r="AI19" i="32"/>
  <c r="AK19" i="32"/>
  <c r="AQ19" i="32"/>
  <c r="AS19" i="32"/>
  <c r="AU19" i="32"/>
  <c r="AF20" i="32"/>
  <c r="AH20" i="32"/>
  <c r="AJ20" i="32"/>
  <c r="AL20" i="32"/>
  <c r="AR20" i="32"/>
  <c r="AT20" i="32"/>
  <c r="AV20" i="32"/>
  <c r="P48" i="29" l="1"/>
  <c r="L208" i="29"/>
  <c r="AC10" i="32" l="1"/>
  <c r="X162" i="29"/>
  <c r="U162" i="29"/>
  <c r="R162" i="29"/>
  <c r="O162" i="29"/>
  <c r="AL48" i="29"/>
  <c r="AK48" i="29"/>
  <c r="AJ48" i="29"/>
  <c r="AI48" i="29"/>
  <c r="AH48" i="29"/>
  <c r="AG48" i="29"/>
  <c r="AF48" i="29"/>
  <c r="AE48" i="29"/>
  <c r="AD48" i="29"/>
  <c r="AC48" i="29"/>
  <c r="AB48" i="29"/>
  <c r="AA48" i="29"/>
  <c r="AD10" i="32"/>
  <c r="AE10" i="32" s="1"/>
  <c r="O166" i="29"/>
  <c r="AB10" i="32"/>
  <c r="N50" i="29" l="1"/>
  <c r="I4" i="39" s="1"/>
  <c r="I5" i="39" s="1"/>
  <c r="AX10" i="32"/>
  <c r="T162" i="32" s="1"/>
  <c r="AV10" i="32"/>
  <c r="AT10" i="32"/>
  <c r="AR10" i="32"/>
  <c r="P160" i="32" s="1"/>
  <c r="R151" i="29" s="1"/>
  <c r="AL10" i="32"/>
  <c r="T144" i="32" s="1"/>
  <c r="AJ10" i="32"/>
  <c r="AH10" i="32"/>
  <c r="T142" i="32" s="1"/>
  <c r="AF10" i="32"/>
  <c r="AW10" i="32"/>
  <c r="AU10" i="32"/>
  <c r="AS10" i="32"/>
  <c r="R160" i="32" s="1"/>
  <c r="U151" i="29" s="1"/>
  <c r="AQ10" i="32"/>
  <c r="N160" i="32" s="1"/>
  <c r="O151" i="29" s="1"/>
  <c r="AK10" i="32"/>
  <c r="R146" i="32" s="1"/>
  <c r="AI10" i="32"/>
  <c r="AG10" i="32"/>
  <c r="M98" i="29"/>
  <c r="T160" i="32" l="1"/>
  <c r="X151" i="29" s="1"/>
  <c r="P146" i="32"/>
  <c r="N144" i="32"/>
  <c r="O144" i="29" s="1"/>
  <c r="N146" i="32"/>
  <c r="R162" i="32"/>
  <c r="U152" i="29" s="1"/>
  <c r="R164" i="32"/>
  <c r="X152" i="29"/>
  <c r="N162" i="32"/>
  <c r="O152" i="29" s="1"/>
  <c r="N164" i="32"/>
  <c r="P162" i="32"/>
  <c r="R152" i="29" s="1"/>
  <c r="P164" i="32"/>
  <c r="O118" i="29"/>
  <c r="O112" i="29"/>
  <c r="O106" i="29"/>
  <c r="O121" i="29"/>
  <c r="O115" i="29"/>
  <c r="O109" i="29"/>
  <c r="O133" i="29"/>
  <c r="P144" i="32"/>
  <c r="R144" i="29" s="1"/>
  <c r="R142" i="32"/>
  <c r="U143" i="29" s="1"/>
  <c r="R144" i="32"/>
  <c r="U144" i="29" s="1"/>
  <c r="X144" i="29"/>
  <c r="P142" i="32"/>
  <c r="R143" i="29" s="1"/>
  <c r="N142" i="32"/>
  <c r="X174" i="29"/>
  <c r="U174" i="29"/>
  <c r="R174" i="29"/>
  <c r="X170" i="29"/>
  <c r="U170" i="29"/>
  <c r="R170" i="29"/>
  <c r="X166" i="29"/>
  <c r="U166" i="29"/>
  <c r="R166" i="29"/>
  <c r="O174" i="29"/>
  <c r="O170" i="29"/>
  <c r="O125" i="29" l="1"/>
  <c r="O161" i="29"/>
  <c r="X161" i="29"/>
  <c r="U161" i="29"/>
  <c r="R161" i="29"/>
  <c r="O143" i="29"/>
  <c r="X143" i="29"/>
  <c r="O89" i="29" l="1"/>
  <c r="U65" i="29"/>
  <c r="O70" i="29"/>
  <c r="O79" i="29"/>
  <c r="O65" i="29"/>
  <c r="O82" i="29"/>
  <c r="O85" i="29"/>
  <c r="U73" i="29"/>
  <c r="X76" i="29"/>
  <c r="M95" i="29"/>
  <c r="O95" i="29" s="1"/>
  <c r="O97" i="29"/>
  <c r="M86" i="29"/>
  <c r="M83" i="29"/>
  <c r="M80" i="29"/>
  <c r="M77" i="29"/>
  <c r="M74" i="29"/>
  <c r="M71" i="29"/>
  <c r="M68" i="29"/>
  <c r="O88" i="29"/>
  <c r="U72" i="29"/>
  <c r="O78" i="29"/>
  <c r="O86" i="29" l="1"/>
  <c r="O157" i="29"/>
  <c r="R157" i="29"/>
  <c r="U157" i="29"/>
  <c r="X157" i="29"/>
  <c r="O122" i="29"/>
  <c r="O84" i="29"/>
  <c r="O81" i="29"/>
  <c r="O77" i="29"/>
  <c r="X75" i="29"/>
  <c r="O69" i="29"/>
  <c r="O100" i="29"/>
  <c r="O140" i="29" s="1"/>
  <c r="O142" i="29" l="1"/>
  <c r="O150" i="29" s="1"/>
  <c r="O148" i="29"/>
  <c r="O68" i="29"/>
  <c r="R140" i="29"/>
  <c r="X100" i="29"/>
  <c r="X140" i="29" s="1"/>
  <c r="U100" i="29"/>
  <c r="U140" i="29" s="1"/>
  <c r="U185" i="29"/>
  <c r="X185" i="29"/>
  <c r="O185" i="29"/>
  <c r="R185" i="29"/>
  <c r="O159" i="29" l="1"/>
  <c r="O183" i="29" s="1"/>
  <c r="O181" i="29"/>
  <c r="O197" i="29" s="1"/>
  <c r="X159" i="29"/>
  <c r="X183" i="29" s="1"/>
  <c r="X193" i="29" s="1"/>
  <c r="X181" i="29"/>
  <c r="X197" i="29" s="1"/>
  <c r="R159" i="29"/>
  <c r="R183" i="29" s="1"/>
  <c r="R181" i="29"/>
  <c r="R197" i="29" s="1"/>
  <c r="U159" i="29"/>
  <c r="U183" i="29" s="1"/>
  <c r="U181" i="29"/>
  <c r="U189" i="29" s="1"/>
  <c r="R142" i="29"/>
  <c r="R150" i="29" s="1"/>
  <c r="R148" i="29"/>
  <c r="U142" i="29"/>
  <c r="U150" i="29" s="1"/>
  <c r="U148" i="29"/>
  <c r="X142" i="29"/>
  <c r="X150" i="29" s="1"/>
  <c r="X148" i="29"/>
  <c r="O131" i="29"/>
  <c r="O116" i="29"/>
  <c r="O117" i="29" s="1"/>
  <c r="O110" i="29"/>
  <c r="O104" i="29"/>
  <c r="O189" i="29" l="1"/>
  <c r="X201" i="29"/>
  <c r="U197" i="29"/>
  <c r="R189" i="29"/>
  <c r="X189" i="29"/>
  <c r="U201" i="29"/>
  <c r="U193" i="29"/>
  <c r="R201" i="29"/>
  <c r="R193" i="29"/>
  <c r="O201" i="29"/>
  <c r="O193" i="29"/>
  <c r="O107" i="29"/>
  <c r="O108" i="29" s="1"/>
  <c r="O113" i="29"/>
  <c r="O114" i="29" s="1"/>
  <c r="O119" i="29"/>
  <c r="O120" i="29" s="1"/>
  <c r="O105" i="29"/>
  <c r="O132" i="29"/>
  <c r="O111" i="29"/>
  <c r="O83" i="29"/>
  <c r="U71" i="29"/>
  <c r="O160" i="29" l="1"/>
  <c r="O184" i="29" s="1"/>
  <c r="X203" i="29"/>
  <c r="O203" i="29"/>
  <c r="R203" i="29"/>
  <c r="U203" i="29"/>
  <c r="O96" i="29"/>
  <c r="X74" i="29"/>
  <c r="O80" i="29"/>
  <c r="O156" i="29" s="1"/>
  <c r="O158" i="29" s="1"/>
  <c r="R156" i="29" l="1"/>
  <c r="X156" i="29"/>
  <c r="X158" i="29" s="1"/>
  <c r="U156" i="29"/>
  <c r="X160" i="29"/>
  <c r="X184" i="29" s="1"/>
  <c r="U160" i="29"/>
  <c r="U184" i="29" s="1"/>
  <c r="R160" i="29"/>
  <c r="R184" i="29" s="1"/>
  <c r="U98" i="29"/>
  <c r="U139" i="29" s="1"/>
  <c r="X98" i="29"/>
  <c r="X139" i="29" s="1"/>
  <c r="O98" i="29"/>
  <c r="O139" i="29" l="1"/>
  <c r="O147" i="29" s="1"/>
  <c r="R139" i="29"/>
  <c r="X182" i="29"/>
  <c r="X192" i="29" s="1"/>
  <c r="X180" i="29"/>
  <c r="X196" i="29" s="1"/>
  <c r="U158" i="29"/>
  <c r="U182" i="29" s="1"/>
  <c r="U180" i="29"/>
  <c r="U188" i="29" s="1"/>
  <c r="R158" i="29"/>
  <c r="R182" i="29" s="1"/>
  <c r="R180" i="29"/>
  <c r="R188" i="29" s="1"/>
  <c r="O182" i="29"/>
  <c r="O180" i="29"/>
  <c r="O188" i="29" s="1"/>
  <c r="X99" i="29"/>
  <c r="U99" i="29"/>
  <c r="R146" i="29"/>
  <c r="O99" i="29"/>
  <c r="R173" i="29"/>
  <c r="U172" i="29"/>
  <c r="U173" i="29"/>
  <c r="O172" i="29"/>
  <c r="U177" i="29"/>
  <c r="X172" i="29"/>
  <c r="R172" i="29"/>
  <c r="X200" i="29" l="1"/>
  <c r="O176" i="29"/>
  <c r="R196" i="29"/>
  <c r="U196" i="29"/>
  <c r="X176" i="29"/>
  <c r="R176" i="29"/>
  <c r="U176" i="29"/>
  <c r="O196" i="29"/>
  <c r="X188" i="29"/>
  <c r="O200" i="29"/>
  <c r="O192" i="29"/>
  <c r="R200" i="29"/>
  <c r="R192" i="29"/>
  <c r="U200" i="29"/>
  <c r="U192" i="29"/>
  <c r="R141" i="29"/>
  <c r="R149" i="29" s="1"/>
  <c r="R147" i="29"/>
  <c r="U141" i="29"/>
  <c r="U149" i="29" s="1"/>
  <c r="U147" i="29"/>
  <c r="X141" i="29"/>
  <c r="X149" i="29" s="1"/>
  <c r="X147" i="29"/>
  <c r="O141" i="29"/>
  <c r="O149" i="29" s="1"/>
  <c r="O153" i="29" s="1"/>
  <c r="U165" i="29"/>
  <c r="R168" i="29"/>
  <c r="O164" i="29"/>
  <c r="R165" i="29"/>
  <c r="O168" i="29"/>
  <c r="U164" i="29"/>
  <c r="O146" i="29"/>
  <c r="X168" i="29"/>
  <c r="U168" i="29"/>
  <c r="X164" i="29"/>
  <c r="U146" i="29"/>
  <c r="X146" i="29"/>
  <c r="U169" i="29"/>
  <c r="R164" i="29"/>
  <c r="O177" i="29"/>
  <c r="O169" i="29"/>
  <c r="O173" i="29"/>
  <c r="O165" i="29"/>
  <c r="R177" i="29"/>
  <c r="R169" i="29"/>
  <c r="X173" i="29"/>
  <c r="X165" i="29"/>
  <c r="X177" i="29"/>
  <c r="X169" i="29"/>
  <c r="X202" i="29" l="1"/>
  <c r="X153" i="29"/>
  <c r="U145" i="29"/>
  <c r="R145" i="29"/>
  <c r="O145" i="29"/>
  <c r="X145" i="29"/>
  <c r="U153" i="29"/>
  <c r="R153" i="29"/>
  <c r="U202" i="29"/>
  <c r="R202" i="29"/>
  <c r="O202" i="29"/>
  <c r="O154" i="29"/>
  <c r="R154" i="29"/>
  <c r="U154" i="29"/>
  <c r="X154" i="29"/>
  <c r="X178" i="29"/>
  <c r="U179" i="29"/>
  <c r="R178" i="29"/>
  <c r="O178" i="29"/>
  <c r="U178" i="29"/>
  <c r="O179" i="29"/>
  <c r="R179" i="29"/>
  <c r="X179" i="29"/>
  <c r="U206" i="29" l="1"/>
  <c r="U209" i="29" s="1"/>
  <c r="X206" i="29"/>
  <c r="X209" i="29" s="1"/>
  <c r="O206" i="29"/>
  <c r="O209" i="29" s="1"/>
  <c r="X205" i="29"/>
  <c r="X208" i="29" s="1"/>
  <c r="R205" i="29"/>
  <c r="R208" i="29" s="1"/>
  <c r="R206" i="29"/>
  <c r="R209" i="29" s="1"/>
  <c r="U205" i="29"/>
  <c r="U208" i="29" s="1"/>
  <c r="O205" i="29"/>
  <c r="O208" i="29" s="1"/>
  <c r="O211" i="29" l="1"/>
</calcChain>
</file>

<file path=xl/comments1.xml><?xml version="1.0" encoding="utf-8"?>
<comments xmlns="http://schemas.openxmlformats.org/spreadsheetml/2006/main">
  <authors>
    <author>作成者</author>
  </authors>
  <commentList>
    <comment ref="N24" authorId="0" shapeId="0">
      <text>
        <r>
          <rPr>
            <sz val="9"/>
            <color indexed="81"/>
            <rFont val="MS P ゴシック"/>
            <family val="3"/>
            <charset val="128"/>
          </rPr>
          <t>精算が必要な場合、「その他」に記載してください。
合わせて下部の＜精算・その他＞の欄に、金額の理由をご記入ください。</t>
        </r>
      </text>
    </comment>
  </commentList>
</comments>
</file>

<file path=xl/sharedStrings.xml><?xml version="1.0" encoding="utf-8"?>
<sst xmlns="http://schemas.openxmlformats.org/spreadsheetml/2006/main" count="7902" uniqueCount="512">
  <si>
    <t>利用定員</t>
    <rPh sb="0" eb="2">
      <t>リヨウ</t>
    </rPh>
    <rPh sb="2" eb="4">
      <t>テイイン</t>
    </rPh>
    <phoneticPr fontId="1"/>
  </si>
  <si>
    <t>年齢別配置基準を下回る場合</t>
    <rPh sb="0" eb="2">
      <t>ネンレイ</t>
    </rPh>
    <rPh sb="2" eb="3">
      <t>ベツ</t>
    </rPh>
    <rPh sb="3" eb="5">
      <t>ハイチ</t>
    </rPh>
    <rPh sb="5" eb="7">
      <t>キジュン</t>
    </rPh>
    <rPh sb="8" eb="10">
      <t>シタマワ</t>
    </rPh>
    <rPh sb="11" eb="13">
      <t>バアイ</t>
    </rPh>
    <phoneticPr fontId="1"/>
  </si>
  <si>
    <t>年</t>
    <rPh sb="0" eb="1">
      <t>ネン</t>
    </rPh>
    <phoneticPr fontId="1"/>
  </si>
  <si>
    <t>月分</t>
    <rPh sb="0" eb="1">
      <t>ゲツ</t>
    </rPh>
    <rPh sb="1" eb="2">
      <t>ブン</t>
    </rPh>
    <phoneticPr fontId="1"/>
  </si>
  <si>
    <t>地域区分</t>
    <rPh sb="0" eb="2">
      <t>チイキ</t>
    </rPh>
    <rPh sb="2" eb="4">
      <t>クブン</t>
    </rPh>
    <phoneticPr fontId="1"/>
  </si>
  <si>
    <t>＜基本情報＞</t>
    <rPh sb="1" eb="3">
      <t>キホン</t>
    </rPh>
    <rPh sb="3" eb="5">
      <t>ジョウホウ</t>
    </rPh>
    <phoneticPr fontId="1"/>
  </si>
  <si>
    <t>＜請求金額算定内訳＞</t>
    <rPh sb="1" eb="3">
      <t>セイキュウ</t>
    </rPh>
    <rPh sb="3" eb="5">
      <t>キンガク</t>
    </rPh>
    <rPh sb="5" eb="7">
      <t>サンテイ</t>
    </rPh>
    <rPh sb="7" eb="9">
      <t>ウチワケ</t>
    </rPh>
    <phoneticPr fontId="3"/>
  </si>
  <si>
    <t>区分</t>
    <rPh sb="0" eb="2">
      <t>クブン</t>
    </rPh>
    <phoneticPr fontId="3"/>
  </si>
  <si>
    <t>処遇改善等加算Ⅰ</t>
    <rPh sb="0" eb="7">
      <t>ショグウカイゼントウカサン</t>
    </rPh>
    <phoneticPr fontId="3"/>
  </si>
  <si>
    <t>満３歳児対応加配加算</t>
    <phoneticPr fontId="1"/>
  </si>
  <si>
    <t>チーム保育加配加算</t>
    <rPh sb="3" eb="5">
      <t>ホイク</t>
    </rPh>
    <rPh sb="5" eb="7">
      <t>カハイ</t>
    </rPh>
    <rPh sb="7" eb="9">
      <t>カサン</t>
    </rPh>
    <phoneticPr fontId="1"/>
  </si>
  <si>
    <t>通園送迎加算</t>
    <phoneticPr fontId="1"/>
  </si>
  <si>
    <t>給食実施加算</t>
    <phoneticPr fontId="1"/>
  </si>
  <si>
    <t>療育支援加算</t>
    <phoneticPr fontId="1"/>
  </si>
  <si>
    <t>事務職員配置加算</t>
    <rPh sb="4" eb="6">
      <t>ハイチ</t>
    </rPh>
    <phoneticPr fontId="1"/>
  </si>
  <si>
    <t>指導充実加配加算</t>
    <rPh sb="0" eb="2">
      <t>シドウ</t>
    </rPh>
    <rPh sb="2" eb="4">
      <t>ジュウジツ</t>
    </rPh>
    <rPh sb="4" eb="6">
      <t>カハイ</t>
    </rPh>
    <rPh sb="6" eb="8">
      <t>カサン</t>
    </rPh>
    <phoneticPr fontId="1"/>
  </si>
  <si>
    <t>事務負担対応加配加算</t>
    <rPh sb="0" eb="2">
      <t>ジム</t>
    </rPh>
    <rPh sb="2" eb="4">
      <t>フタン</t>
    </rPh>
    <rPh sb="4" eb="6">
      <t>タイオウ</t>
    </rPh>
    <rPh sb="6" eb="8">
      <t>カハイ</t>
    </rPh>
    <rPh sb="8" eb="10">
      <t>カサン</t>
    </rPh>
    <phoneticPr fontId="1"/>
  </si>
  <si>
    <t>処遇改善等加算Ⅱ</t>
    <rPh sb="0" eb="2">
      <t>ショグウ</t>
    </rPh>
    <rPh sb="2" eb="4">
      <t>カイゼン</t>
    </rPh>
    <rPh sb="4" eb="5">
      <t>トウ</t>
    </rPh>
    <rPh sb="5" eb="7">
      <t>カサン</t>
    </rPh>
    <phoneticPr fontId="1"/>
  </si>
  <si>
    <t>栄養管理加算</t>
    <phoneticPr fontId="1"/>
  </si>
  <si>
    <t>適用区分</t>
    <rPh sb="0" eb="2">
      <t>テキヨウ</t>
    </rPh>
    <rPh sb="2" eb="4">
      <t>クブン</t>
    </rPh>
    <phoneticPr fontId="1"/>
  </si>
  <si>
    <t>講師配置加算</t>
    <phoneticPr fontId="1"/>
  </si>
  <si>
    <t>　うち処遇改善等加算Ⅰ分</t>
    <phoneticPr fontId="1"/>
  </si>
  <si>
    <t>副園長・教頭配置加算</t>
    <rPh sb="6" eb="8">
      <t>ハイチ</t>
    </rPh>
    <phoneticPr fontId="1"/>
  </si>
  <si>
    <t>３歳児配置改善加算</t>
    <phoneticPr fontId="1"/>
  </si>
  <si>
    <t>基本分単価</t>
    <rPh sb="0" eb="2">
      <t>キホン</t>
    </rPh>
    <rPh sb="2" eb="3">
      <t>ブン</t>
    </rPh>
    <rPh sb="3" eb="5">
      <t>タンカ</t>
    </rPh>
    <phoneticPr fontId="3"/>
  </si>
  <si>
    <t>主幹教諭等専任加算</t>
    <rPh sb="0" eb="2">
      <t>シュカン</t>
    </rPh>
    <rPh sb="2" eb="4">
      <t>キョウユ</t>
    </rPh>
    <rPh sb="4" eb="5">
      <t>トウ</t>
    </rPh>
    <rPh sb="5" eb="7">
      <t>センニン</t>
    </rPh>
    <rPh sb="7" eb="9">
      <t>カサン</t>
    </rPh>
    <phoneticPr fontId="1"/>
  </si>
  <si>
    <t>子育て支援活動費加算</t>
    <rPh sb="0" eb="2">
      <t>コソダ</t>
    </rPh>
    <rPh sb="3" eb="5">
      <t>シエン</t>
    </rPh>
    <rPh sb="5" eb="7">
      <t>カツドウ</t>
    </rPh>
    <rPh sb="7" eb="8">
      <t>ヒ</t>
    </rPh>
    <rPh sb="8" eb="10">
      <t>カサン</t>
    </rPh>
    <phoneticPr fontId="1"/>
  </si>
  <si>
    <t>４歳児</t>
    <phoneticPr fontId="1"/>
  </si>
  <si>
    <t>定員を恒常的に超過する場合</t>
    <phoneticPr fontId="1"/>
  </si>
  <si>
    <t>満３歳児</t>
    <rPh sb="0" eb="1">
      <t>マン</t>
    </rPh>
    <phoneticPr fontId="1"/>
  </si>
  <si>
    <t>冷暖房費加算</t>
    <phoneticPr fontId="1"/>
  </si>
  <si>
    <t>３歳児</t>
    <rPh sb="1" eb="2">
      <t>サイ</t>
    </rPh>
    <rPh sb="2" eb="3">
      <t>ジ</t>
    </rPh>
    <phoneticPr fontId="3"/>
  </si>
  <si>
    <t>　うち処遇改善等加算Ⅰ分</t>
    <rPh sb="11" eb="12">
      <t>ブン</t>
    </rPh>
    <phoneticPr fontId="1"/>
  </si>
  <si>
    <t>人数</t>
    <rPh sb="0" eb="2">
      <t>ニンズウ</t>
    </rPh>
    <phoneticPr fontId="1"/>
  </si>
  <si>
    <t>日数</t>
    <rPh sb="0" eb="2">
      <t>ニッスウ</t>
    </rPh>
    <phoneticPr fontId="1"/>
  </si>
  <si>
    <t>満３歳児</t>
    <rPh sb="0" eb="1">
      <t>マン</t>
    </rPh>
    <rPh sb="2" eb="3">
      <t>サイ</t>
    </rPh>
    <rPh sb="3" eb="4">
      <t>ジ</t>
    </rPh>
    <phoneticPr fontId="3"/>
  </si>
  <si>
    <t>20/100地域</t>
    <rPh sb="6" eb="8">
      <t>チイキ</t>
    </rPh>
    <phoneticPr fontId="1"/>
  </si>
  <si>
    <t>16/100地域</t>
    <rPh sb="6" eb="8">
      <t>チイキ</t>
    </rPh>
    <phoneticPr fontId="1"/>
  </si>
  <si>
    <t>15/100地域</t>
    <rPh sb="6" eb="8">
      <t>チイキ</t>
    </rPh>
    <phoneticPr fontId="1"/>
  </si>
  <si>
    <t>12/100地域</t>
    <rPh sb="6" eb="8">
      <t>チイキ</t>
    </rPh>
    <phoneticPr fontId="1"/>
  </si>
  <si>
    <t>10/100地域</t>
    <rPh sb="6" eb="8">
      <t>チイキ</t>
    </rPh>
    <phoneticPr fontId="1"/>
  </si>
  <si>
    <t>6/100地域</t>
    <rPh sb="5" eb="7">
      <t>チイキ</t>
    </rPh>
    <phoneticPr fontId="1"/>
  </si>
  <si>
    <t>3/100地域</t>
    <rPh sb="5" eb="7">
      <t>チイキ</t>
    </rPh>
    <phoneticPr fontId="1"/>
  </si>
  <si>
    <t>その他地域</t>
    <rPh sb="2" eb="3">
      <t>タ</t>
    </rPh>
    <rPh sb="3" eb="5">
      <t>チイキ</t>
    </rPh>
    <phoneticPr fontId="1"/>
  </si>
  <si>
    <t>月</t>
    <rPh sb="0" eb="1">
      <t>ツキ</t>
    </rPh>
    <phoneticPr fontId="1"/>
  </si>
  <si>
    <t>日</t>
    <rPh sb="0" eb="1">
      <t>ニチ</t>
    </rPh>
    <phoneticPr fontId="1"/>
  </si>
  <si>
    <t>月</t>
    <rPh sb="0" eb="1">
      <t>ガツ</t>
    </rPh>
    <phoneticPr fontId="1"/>
  </si>
  <si>
    <t>代表者職/氏名</t>
    <phoneticPr fontId="1"/>
  </si>
  <si>
    <t>１．請求金額</t>
    <phoneticPr fontId="1"/>
  </si>
  <si>
    <t>円</t>
    <rPh sb="0" eb="1">
      <t>エン</t>
    </rPh>
    <phoneticPr fontId="1"/>
  </si>
  <si>
    <t>フリガナ</t>
    <phoneticPr fontId="1"/>
  </si>
  <si>
    <t>口座名義人</t>
    <rPh sb="0" eb="2">
      <t>コウザ</t>
    </rPh>
    <rPh sb="2" eb="5">
      <t>メイギニン</t>
    </rPh>
    <phoneticPr fontId="1"/>
  </si>
  <si>
    <t>振込先金融機関
（コード番号）</t>
    <rPh sb="0" eb="1">
      <t>フ</t>
    </rPh>
    <rPh sb="1" eb="2">
      <t>コ</t>
    </rPh>
    <rPh sb="2" eb="3">
      <t>サキ</t>
    </rPh>
    <rPh sb="3" eb="5">
      <t>キンユウ</t>
    </rPh>
    <rPh sb="5" eb="7">
      <t>キカン</t>
    </rPh>
    <rPh sb="12" eb="14">
      <t>バンゴウ</t>
    </rPh>
    <phoneticPr fontId="1"/>
  </si>
  <si>
    <t>金融機関コード</t>
    <rPh sb="0" eb="2">
      <t>キンユウ</t>
    </rPh>
    <rPh sb="2" eb="4">
      <t>キカン</t>
    </rPh>
    <phoneticPr fontId="1"/>
  </si>
  <si>
    <t>支店コード</t>
    <rPh sb="0" eb="2">
      <t>シテン</t>
    </rPh>
    <phoneticPr fontId="1"/>
  </si>
  <si>
    <t>預金種目</t>
    <rPh sb="0" eb="2">
      <t>ヨキン</t>
    </rPh>
    <rPh sb="2" eb="4">
      <t>シュモク</t>
    </rPh>
    <phoneticPr fontId="1"/>
  </si>
  <si>
    <t>口座番号</t>
    <rPh sb="0" eb="2">
      <t>コウザ</t>
    </rPh>
    <rPh sb="2" eb="4">
      <t>バンゴウ</t>
    </rPh>
    <phoneticPr fontId="1"/>
  </si>
  <si>
    <t>月分</t>
    <rPh sb="0" eb="1">
      <t>ゲツ</t>
    </rPh>
    <rPh sb="1" eb="2">
      <t>ブン</t>
    </rPh>
    <phoneticPr fontId="3"/>
  </si>
  <si>
    <t>５歳児</t>
    <rPh sb="2" eb="3">
      <t>ジ</t>
    </rPh>
    <phoneticPr fontId="1"/>
  </si>
  <si>
    <t>銀行</t>
    <rPh sb="0" eb="2">
      <t>ギンコウ</t>
    </rPh>
    <phoneticPr fontId="1"/>
  </si>
  <si>
    <t>普通</t>
    <rPh sb="0" eb="2">
      <t>フツウ</t>
    </rPh>
    <phoneticPr fontId="1"/>
  </si>
  <si>
    <t>金庫</t>
    <rPh sb="0" eb="2">
      <t>キンコ</t>
    </rPh>
    <phoneticPr fontId="1"/>
  </si>
  <si>
    <t>当座</t>
    <rPh sb="0" eb="2">
      <t>トウザ</t>
    </rPh>
    <phoneticPr fontId="1"/>
  </si>
  <si>
    <t>組合</t>
    <rPh sb="0" eb="2">
      <t>クミアイ</t>
    </rPh>
    <phoneticPr fontId="1"/>
  </si>
  <si>
    <t>○</t>
    <phoneticPr fontId="1"/>
  </si>
  <si>
    <t>施設・事業所名</t>
    <rPh sb="0" eb="2">
      <t>シセツ</t>
    </rPh>
    <phoneticPr fontId="1"/>
  </si>
  <si>
    <t>設置者・事業者名</t>
    <rPh sb="0" eb="3">
      <t>セッチシャ</t>
    </rPh>
    <rPh sb="4" eb="7">
      <t>ジギョウシャ</t>
    </rPh>
    <rPh sb="7" eb="8">
      <t>メイ</t>
    </rPh>
    <phoneticPr fontId="1"/>
  </si>
  <si>
    <t>施設・事業所番号</t>
    <rPh sb="0" eb="2">
      <t>シセツ</t>
    </rPh>
    <rPh sb="3" eb="6">
      <t>ジギョウショ</t>
    </rPh>
    <rPh sb="6" eb="8">
      <t>バンゴウ</t>
    </rPh>
    <phoneticPr fontId="1"/>
  </si>
  <si>
    <t>施設・事業所名</t>
    <rPh sb="0" eb="2">
      <t>シセツ</t>
    </rPh>
    <rPh sb="3" eb="6">
      <t>ジギョウショ</t>
    </rPh>
    <rPh sb="6" eb="7">
      <t>メイ</t>
    </rPh>
    <phoneticPr fontId="1"/>
  </si>
  <si>
    <t>　子ども・子育て支援法第27条（及び第28条）の規定に基づき、次のとおり子どものための教育・保育給付を請求します。</t>
    <phoneticPr fontId="1"/>
  </si>
  <si>
    <t>在籍児童一覧（幼稚園）</t>
    <rPh sb="2" eb="4">
      <t>ジドウ</t>
    </rPh>
    <rPh sb="4" eb="6">
      <t>イチラン</t>
    </rPh>
    <rPh sb="7" eb="10">
      <t>ヨウチエン</t>
    </rPh>
    <phoneticPr fontId="3"/>
  </si>
  <si>
    <t>年度</t>
    <rPh sb="0" eb="1">
      <t>ネン</t>
    </rPh>
    <rPh sb="1" eb="2">
      <t>ド</t>
    </rPh>
    <phoneticPr fontId="1"/>
  </si>
  <si>
    <t>～</t>
    <phoneticPr fontId="1"/>
  </si>
  <si>
    <t>金</t>
    <rPh sb="0" eb="1">
      <t>キン</t>
    </rPh>
    <phoneticPr fontId="1"/>
  </si>
  <si>
    <t>子どものための教育・保育給付</t>
    <phoneticPr fontId="1"/>
  </si>
  <si>
    <t>子どものための教育・保育給付請求書</t>
    <rPh sb="0" eb="1">
      <t>コ</t>
    </rPh>
    <rPh sb="7" eb="9">
      <t>キョウイク</t>
    </rPh>
    <rPh sb="10" eb="12">
      <t>ホイク</t>
    </rPh>
    <rPh sb="12" eb="14">
      <t>キュウフ</t>
    </rPh>
    <rPh sb="14" eb="17">
      <t>セイキュウショ</t>
    </rPh>
    <phoneticPr fontId="1"/>
  </si>
  <si>
    <t>子どものための教育・保育給付等請求書</t>
    <rPh sb="0" eb="1">
      <t>コ</t>
    </rPh>
    <rPh sb="7" eb="9">
      <t>キョウイク</t>
    </rPh>
    <rPh sb="10" eb="12">
      <t>ホイク</t>
    </rPh>
    <rPh sb="12" eb="14">
      <t>キュウフ</t>
    </rPh>
    <rPh sb="14" eb="15">
      <t>トウ</t>
    </rPh>
    <rPh sb="15" eb="18">
      <t>セイキュウショ</t>
    </rPh>
    <phoneticPr fontId="1"/>
  </si>
  <si>
    <t>（</t>
    <phoneticPr fontId="1"/>
  </si>
  <si>
    <t>月分</t>
    <rPh sb="0" eb="1">
      <t>ガツ</t>
    </rPh>
    <rPh sb="1" eb="2">
      <t>ブン</t>
    </rPh>
    <phoneticPr fontId="1"/>
  </si>
  <si>
    <t>）</t>
    <phoneticPr fontId="1"/>
  </si>
  <si>
    <t>自治体独自加算</t>
    <rPh sb="0" eb="3">
      <t>ジチタイ</t>
    </rPh>
    <rPh sb="3" eb="5">
      <t>ドクジ</t>
    </rPh>
    <rPh sb="5" eb="7">
      <t>カサン</t>
    </rPh>
    <phoneticPr fontId="1"/>
  </si>
  <si>
    <t>その他</t>
    <rPh sb="2" eb="3">
      <t>タ</t>
    </rPh>
    <phoneticPr fontId="1"/>
  </si>
  <si>
    <t>＜添付書類＞</t>
    <phoneticPr fontId="1"/>
  </si>
  <si>
    <t>＜内訳＞</t>
    <rPh sb="1" eb="3">
      <t>ウチワケ</t>
    </rPh>
    <phoneticPr fontId="1"/>
  </si>
  <si>
    <t>＜請求者＞</t>
    <rPh sb="1" eb="4">
      <t>セイキュウシャ</t>
    </rPh>
    <phoneticPr fontId="1"/>
  </si>
  <si>
    <t>明細書に係る在籍児童の一覧（在籍児童一覧）</t>
    <phoneticPr fontId="1"/>
  </si>
  <si>
    <t>＜幼稚園＞</t>
    <rPh sb="1" eb="4">
      <t>ヨウチエン</t>
    </rPh>
    <phoneticPr fontId="1"/>
  </si>
  <si>
    <t>施設・事業所所在地</t>
    <rPh sb="0" eb="2">
      <t>シセツ</t>
    </rPh>
    <rPh sb="6" eb="9">
      <t>ショザイチ</t>
    </rPh>
    <phoneticPr fontId="1"/>
  </si>
  <si>
    <t>設置者・事業者所在地</t>
    <rPh sb="4" eb="7">
      <t>ジギョウシャ</t>
    </rPh>
    <rPh sb="7" eb="10">
      <t>ショザイチ</t>
    </rPh>
    <phoneticPr fontId="1"/>
  </si>
  <si>
    <t>　子ども・子育て支援法第27条（及び第28条）等の規定に基づき、次のとおり子どものための教育・保育給付等を請求します。</t>
    <rPh sb="23" eb="24">
      <t>トウ</t>
    </rPh>
    <rPh sb="51" eb="52">
      <t>トウ</t>
    </rPh>
    <phoneticPr fontId="1"/>
  </si>
  <si>
    <t>開所時間</t>
    <rPh sb="0" eb="2">
      <t>カイショ</t>
    </rPh>
    <rPh sb="2" eb="4">
      <t>ジカン</t>
    </rPh>
    <phoneticPr fontId="1"/>
  </si>
  <si>
    <t>幼稚園教育要領に基づく教育を行う時間</t>
    <rPh sb="0" eb="3">
      <t>ヨウチエン</t>
    </rPh>
    <rPh sb="3" eb="5">
      <t>キョウイク</t>
    </rPh>
    <rPh sb="5" eb="7">
      <t>ヨウリョウ</t>
    </rPh>
    <rPh sb="8" eb="9">
      <t>モト</t>
    </rPh>
    <rPh sb="11" eb="13">
      <t>キョウイク</t>
    </rPh>
    <rPh sb="14" eb="15">
      <t>オコナ</t>
    </rPh>
    <rPh sb="16" eb="18">
      <t>ジカン</t>
    </rPh>
    <phoneticPr fontId="1"/>
  </si>
  <si>
    <t>＜開所／教育時間＞</t>
    <rPh sb="4" eb="6">
      <t>キョウイク</t>
    </rPh>
    <rPh sb="6" eb="8">
      <t>ジカン</t>
    </rPh>
    <phoneticPr fontId="1"/>
  </si>
  <si>
    <t>５歳児</t>
    <rPh sb="1" eb="2">
      <t>サイ</t>
    </rPh>
    <rPh sb="2" eb="3">
      <t>ジ</t>
    </rPh>
    <phoneticPr fontId="1"/>
  </si>
  <si>
    <t>４歳児</t>
    <rPh sb="1" eb="2">
      <t>サイ</t>
    </rPh>
    <rPh sb="2" eb="3">
      <t>ジ</t>
    </rPh>
    <phoneticPr fontId="1"/>
  </si>
  <si>
    <t>単価</t>
    <rPh sb="0" eb="2">
      <t>タンカ</t>
    </rPh>
    <phoneticPr fontId="1"/>
  </si>
  <si>
    <t>適用</t>
    <rPh sb="0" eb="2">
      <t>テキヨウ</t>
    </rPh>
    <phoneticPr fontId="1"/>
  </si>
  <si>
    <t>　うち下記以外</t>
    <rPh sb="3" eb="5">
      <t>カキ</t>
    </rPh>
    <rPh sb="5" eb="7">
      <t>イガイ</t>
    </rPh>
    <phoneticPr fontId="1"/>
  </si>
  <si>
    <t>実施
形態</t>
    <rPh sb="0" eb="2">
      <t>ジッシ</t>
    </rPh>
    <rPh sb="3" eb="5">
      <t>ケイタイ</t>
    </rPh>
    <phoneticPr fontId="1"/>
  </si>
  <si>
    <t>人数A</t>
    <rPh sb="0" eb="2">
      <t>ニンズウ</t>
    </rPh>
    <phoneticPr fontId="1"/>
  </si>
  <si>
    <t>人数B</t>
    <rPh sb="0" eb="2">
      <t>ニンズウ</t>
    </rPh>
    <phoneticPr fontId="1"/>
  </si>
  <si>
    <t>金額</t>
    <rPh sb="0" eb="2">
      <t>キンガク</t>
    </rPh>
    <phoneticPr fontId="1"/>
  </si>
  <si>
    <t>地域</t>
    <rPh sb="0" eb="2">
      <t>チイキ</t>
    </rPh>
    <phoneticPr fontId="1"/>
  </si>
  <si>
    <t>公開保育</t>
    <rPh sb="0" eb="2">
      <t>コウカイ</t>
    </rPh>
    <rPh sb="2" eb="4">
      <t>ホイク</t>
    </rPh>
    <phoneticPr fontId="1"/>
  </si>
  <si>
    <t>※請求先市区町村以外の児童を含む</t>
    <rPh sb="1" eb="3">
      <t>セイキュウ</t>
    </rPh>
    <rPh sb="3" eb="4">
      <t>サキ</t>
    </rPh>
    <rPh sb="4" eb="6">
      <t>シク</t>
    </rPh>
    <rPh sb="6" eb="8">
      <t>チョウソン</t>
    </rPh>
    <rPh sb="8" eb="10">
      <t>イガイ</t>
    </rPh>
    <rPh sb="11" eb="13">
      <t>ジドウ</t>
    </rPh>
    <rPh sb="14" eb="15">
      <t>フク</t>
    </rPh>
    <phoneticPr fontId="1"/>
  </si>
  <si>
    <t>非適用</t>
    <rPh sb="0" eb="1">
      <t>ヒ</t>
    </rPh>
    <rPh sb="1" eb="3">
      <t>テキヨウ</t>
    </rPh>
    <phoneticPr fontId="1"/>
  </si>
  <si>
    <t>施設内</t>
    <rPh sb="0" eb="2">
      <t>シセツ</t>
    </rPh>
    <rPh sb="2" eb="3">
      <t>ナイ</t>
    </rPh>
    <phoneticPr fontId="1"/>
  </si>
  <si>
    <t>A</t>
    <phoneticPr fontId="1"/>
  </si>
  <si>
    <t>加算率</t>
    <rPh sb="0" eb="2">
      <t>カサン</t>
    </rPh>
    <rPh sb="2" eb="3">
      <t>リツ</t>
    </rPh>
    <phoneticPr fontId="1"/>
  </si>
  <si>
    <t>単価合計…B</t>
    <rPh sb="0" eb="2">
      <t>タンカ</t>
    </rPh>
    <rPh sb="2" eb="4">
      <t>ゴウケイ</t>
    </rPh>
    <phoneticPr fontId="1"/>
  </si>
  <si>
    <t>公定価格小計（月途中入退所児童分を除く）…E（A×C＋B×D）</t>
    <rPh sb="0" eb="2">
      <t>コウテイ</t>
    </rPh>
    <rPh sb="2" eb="4">
      <t>カカク</t>
    </rPh>
    <rPh sb="4" eb="6">
      <t>ショウケイ</t>
    </rPh>
    <rPh sb="7" eb="8">
      <t>ツキ</t>
    </rPh>
    <rPh sb="8" eb="10">
      <t>トチュウ</t>
    </rPh>
    <rPh sb="10" eb="11">
      <t>ニュウ</t>
    </rPh>
    <rPh sb="11" eb="13">
      <t>タイショ</t>
    </rPh>
    <rPh sb="13" eb="15">
      <t>ジドウ</t>
    </rPh>
    <rPh sb="15" eb="16">
      <t>ブン</t>
    </rPh>
    <rPh sb="17" eb="18">
      <t>ノゾ</t>
    </rPh>
    <phoneticPr fontId="1"/>
  </si>
  <si>
    <t>単価合計（日割り対象分に限り、かつ、副食費徴収免除加算を除く）…F</t>
    <rPh sb="0" eb="2">
      <t>タンカ</t>
    </rPh>
    <rPh sb="2" eb="4">
      <t>ゴウケイ</t>
    </rPh>
    <rPh sb="5" eb="7">
      <t>ヒワ</t>
    </rPh>
    <rPh sb="8" eb="10">
      <t>タイショウ</t>
    </rPh>
    <rPh sb="10" eb="11">
      <t>ブン</t>
    </rPh>
    <rPh sb="12" eb="13">
      <t>カギ</t>
    </rPh>
    <rPh sb="18" eb="21">
      <t>フクショクヒ</t>
    </rPh>
    <rPh sb="21" eb="23">
      <t>チョウシュウ</t>
    </rPh>
    <rPh sb="23" eb="25">
      <t>メンジョ</t>
    </rPh>
    <rPh sb="25" eb="27">
      <t>カサン</t>
    </rPh>
    <rPh sb="28" eb="29">
      <t>ノゾ</t>
    </rPh>
    <phoneticPr fontId="1"/>
  </si>
  <si>
    <t>単価合計（日割り対象分に限る）…G</t>
    <rPh sb="0" eb="2">
      <t>タンカ</t>
    </rPh>
    <rPh sb="2" eb="4">
      <t>ゴウケイ</t>
    </rPh>
    <rPh sb="5" eb="7">
      <t>ヒワ</t>
    </rPh>
    <rPh sb="8" eb="10">
      <t>タイショウ</t>
    </rPh>
    <rPh sb="10" eb="11">
      <t>ブン</t>
    </rPh>
    <rPh sb="12" eb="13">
      <t>カギ</t>
    </rPh>
    <phoneticPr fontId="1"/>
  </si>
  <si>
    <t>単価合計（うち日割り対象外分）…H</t>
    <rPh sb="0" eb="2">
      <t>タンカ</t>
    </rPh>
    <rPh sb="2" eb="4">
      <t>ゴウケイ</t>
    </rPh>
    <rPh sb="7" eb="9">
      <t>ヒワ</t>
    </rPh>
    <rPh sb="10" eb="12">
      <t>タイショウ</t>
    </rPh>
    <rPh sb="12" eb="13">
      <t>ガイ</t>
    </rPh>
    <rPh sb="13" eb="14">
      <t>ブン</t>
    </rPh>
    <phoneticPr fontId="1"/>
  </si>
  <si>
    <t>公定価格小計（月途中入退所児童分）…Q（J＋L＋N＋P）</t>
    <rPh sb="0" eb="2">
      <t>コウテイ</t>
    </rPh>
    <rPh sb="2" eb="4">
      <t>カカク</t>
    </rPh>
    <rPh sb="4" eb="6">
      <t>ショウケイ</t>
    </rPh>
    <rPh sb="7" eb="8">
      <t>ツキ</t>
    </rPh>
    <rPh sb="8" eb="10">
      <t>トチュウ</t>
    </rPh>
    <rPh sb="10" eb="11">
      <t>ニュウ</t>
    </rPh>
    <rPh sb="11" eb="13">
      <t>タイショ</t>
    </rPh>
    <rPh sb="13" eb="15">
      <t>ジドウ</t>
    </rPh>
    <rPh sb="15" eb="16">
      <t>ブン</t>
    </rPh>
    <phoneticPr fontId="1"/>
  </si>
  <si>
    <t>～</t>
    <phoneticPr fontId="1"/>
  </si>
  <si>
    <t>△…初日の利用児童で除して得た額を加算</t>
    <rPh sb="2" eb="4">
      <t>ショジツ</t>
    </rPh>
    <rPh sb="5" eb="7">
      <t>リヨウ</t>
    </rPh>
    <rPh sb="7" eb="9">
      <t>ジドウ</t>
    </rPh>
    <rPh sb="10" eb="11">
      <t>ジョ</t>
    </rPh>
    <rPh sb="13" eb="14">
      <t>エ</t>
    </rPh>
    <rPh sb="15" eb="16">
      <t>ガク</t>
    </rPh>
    <rPh sb="17" eb="19">
      <t>カサン</t>
    </rPh>
    <phoneticPr fontId="1"/>
  </si>
  <si>
    <t>請求月数</t>
    <rPh sb="0" eb="2">
      <t>セイキュウ</t>
    </rPh>
    <rPh sb="2" eb="3">
      <t>ツキ</t>
    </rPh>
    <rPh sb="3" eb="4">
      <t>スウ</t>
    </rPh>
    <phoneticPr fontId="1"/>
  </si>
  <si>
    <t>月</t>
    <rPh sb="0" eb="1">
      <t>ツキ</t>
    </rPh>
    <phoneticPr fontId="1"/>
  </si>
  <si>
    <t>在籍中
開所日数</t>
    <rPh sb="0" eb="3">
      <t>ザイセキチュウ</t>
    </rPh>
    <rPh sb="4" eb="6">
      <t>カイショ</t>
    </rPh>
    <rPh sb="6" eb="7">
      <t>ビ</t>
    </rPh>
    <rPh sb="7" eb="8">
      <t>スウ</t>
    </rPh>
    <phoneticPr fontId="1"/>
  </si>
  <si>
    <t>No.</t>
    <phoneticPr fontId="1"/>
  </si>
  <si>
    <t>対象の有無</t>
    <rPh sb="0" eb="2">
      <t>タイショウ</t>
    </rPh>
    <rPh sb="3" eb="5">
      <t>ウム</t>
    </rPh>
    <phoneticPr fontId="1"/>
  </si>
  <si>
    <t>その他</t>
    <rPh sb="2" eb="3">
      <t>タ</t>
    </rPh>
    <phoneticPr fontId="1"/>
  </si>
  <si>
    <t>在籍中開所
日数</t>
    <rPh sb="0" eb="2">
      <t>ザイセキ</t>
    </rPh>
    <rPh sb="2" eb="3">
      <t>チュウ</t>
    </rPh>
    <rPh sb="3" eb="5">
      <t>カイショ</t>
    </rPh>
    <rPh sb="6" eb="8">
      <t>ニッスウ</t>
    </rPh>
    <phoneticPr fontId="1"/>
  </si>
  <si>
    <t>３歳児</t>
    <rPh sb="2" eb="3">
      <t>ジ</t>
    </rPh>
    <phoneticPr fontId="1"/>
  </si>
  <si>
    <t>月途中入退所のあった児童のみ</t>
    <rPh sb="0" eb="1">
      <t>ツキ</t>
    </rPh>
    <rPh sb="1" eb="3">
      <t>トチュウ</t>
    </rPh>
    <rPh sb="3" eb="4">
      <t>ニュウ</t>
    </rPh>
    <rPh sb="4" eb="6">
      <t>タイショ</t>
    </rPh>
    <rPh sb="10" eb="12">
      <t>ジドウ</t>
    </rPh>
    <phoneticPr fontId="1"/>
  </si>
  <si>
    <t>年齢</t>
    <phoneticPr fontId="1"/>
  </si>
  <si>
    <t>※年齢は年度の初日の前日における満年齢を記入</t>
    <rPh sb="1" eb="3">
      <t>ネンレイ</t>
    </rPh>
    <rPh sb="4" eb="6">
      <t>ネンド</t>
    </rPh>
    <rPh sb="7" eb="9">
      <t>ショジツ</t>
    </rPh>
    <rPh sb="10" eb="12">
      <t>ゼンジツ</t>
    </rPh>
    <rPh sb="16" eb="19">
      <t>マンネンレイ</t>
    </rPh>
    <rPh sb="20" eb="22">
      <t>キニュウ</t>
    </rPh>
    <phoneticPr fontId="1"/>
  </si>
  <si>
    <t>２．振込先</t>
    <rPh sb="2" eb="4">
      <t>フリコミ</t>
    </rPh>
    <phoneticPr fontId="1"/>
  </si>
  <si>
    <t>搬入</t>
    <rPh sb="0" eb="2">
      <t>ハンニュウ</t>
    </rPh>
    <phoneticPr fontId="1"/>
  </si>
  <si>
    <t>B</t>
    <phoneticPr fontId="1"/>
  </si>
  <si>
    <t>C</t>
    <phoneticPr fontId="1"/>
  </si>
  <si>
    <t>年齢区分別計…R（E＋Q）</t>
    <rPh sb="0" eb="2">
      <t>ネンレイ</t>
    </rPh>
    <rPh sb="2" eb="4">
      <t>クブン</t>
    </rPh>
    <rPh sb="4" eb="5">
      <t>ベツ</t>
    </rPh>
    <rPh sb="5" eb="6">
      <t>ケイ</t>
    </rPh>
    <phoneticPr fontId="1"/>
  </si>
  <si>
    <t>＜月初在籍児童（予定）数＞</t>
    <rPh sb="1" eb="3">
      <t>ゲッショ</t>
    </rPh>
    <rPh sb="3" eb="5">
      <t>ザイセキ</t>
    </rPh>
    <rPh sb="5" eb="7">
      <t>ジドウ</t>
    </rPh>
    <rPh sb="8" eb="10">
      <t>ヨテイ</t>
    </rPh>
    <rPh sb="11" eb="12">
      <t>スウ</t>
    </rPh>
    <phoneticPr fontId="1"/>
  </si>
  <si>
    <t>○…日割りの対象となる加算</t>
    <rPh sb="2" eb="4">
      <t>ヒワ</t>
    </rPh>
    <rPh sb="6" eb="8">
      <t>タイショウ</t>
    </rPh>
    <rPh sb="11" eb="13">
      <t>カサン</t>
    </rPh>
    <phoneticPr fontId="1"/>
  </si>
  <si>
    <t>△</t>
    <phoneticPr fontId="1"/>
  </si>
  <si>
    <t>副食費徴収免除加算</t>
    <rPh sb="0" eb="3">
      <t>フクショクヒ</t>
    </rPh>
    <rPh sb="3" eb="5">
      <t>チョウシュウ</t>
    </rPh>
    <rPh sb="5" eb="7">
      <t>メンジョ</t>
    </rPh>
    <rPh sb="7" eb="9">
      <t>カサン</t>
    </rPh>
    <phoneticPr fontId="1"/>
  </si>
  <si>
    <t>外部監査費加算（３月のみ）</t>
    <rPh sb="9" eb="10">
      <t>ガツ</t>
    </rPh>
    <phoneticPr fontId="1"/>
  </si>
  <si>
    <t>第三者評価受審加算（３月のみ）</t>
    <rPh sb="11" eb="12">
      <t>ガツ</t>
    </rPh>
    <phoneticPr fontId="1"/>
  </si>
  <si>
    <t>小学校接続加算（３月のみ）</t>
    <rPh sb="9" eb="10">
      <t>ガツ</t>
    </rPh>
    <phoneticPr fontId="1"/>
  </si>
  <si>
    <t>施設機能強化推進費加算（３月のみ）</t>
    <rPh sb="13" eb="14">
      <t>ガツ</t>
    </rPh>
    <phoneticPr fontId="1"/>
  </si>
  <si>
    <t>施設関係者評価加算（３月のみ）</t>
    <rPh sb="11" eb="12">
      <t>ガツ</t>
    </rPh>
    <phoneticPr fontId="1"/>
  </si>
  <si>
    <t>４歳以上児</t>
    <rPh sb="1" eb="4">
      <t>サイイジョウ</t>
    </rPh>
    <rPh sb="4" eb="5">
      <t>ジ</t>
    </rPh>
    <phoneticPr fontId="1"/>
  </si>
  <si>
    <t>３歳児</t>
    <rPh sb="1" eb="3">
      <t>サイジ</t>
    </rPh>
    <phoneticPr fontId="1"/>
  </si>
  <si>
    <t>地域
区分</t>
    <rPh sb="0" eb="2">
      <t>チイキ</t>
    </rPh>
    <rPh sb="3" eb="5">
      <t>クブン</t>
    </rPh>
    <phoneticPr fontId="8"/>
  </si>
  <si>
    <t>定員区分</t>
    <rPh sb="0" eb="2">
      <t>テイイン</t>
    </rPh>
    <rPh sb="2" eb="4">
      <t>クブン</t>
    </rPh>
    <phoneticPr fontId="8"/>
  </si>
  <si>
    <t>認定
区分</t>
    <rPh sb="0" eb="2">
      <t>ニンテイ</t>
    </rPh>
    <rPh sb="3" eb="5">
      <t>クブン</t>
    </rPh>
    <phoneticPr fontId="5"/>
  </si>
  <si>
    <t>年齢区分</t>
    <rPh sb="0" eb="2">
      <t>ネンレイ</t>
    </rPh>
    <rPh sb="2" eb="4">
      <t>クブン</t>
    </rPh>
    <phoneticPr fontId="8"/>
  </si>
  <si>
    <t>処遇改善等加算Ⅰ</t>
  </si>
  <si>
    <t>副園長・教頭配置加算</t>
    <rPh sb="0" eb="3">
      <t>フクエンチョウ</t>
    </rPh>
    <rPh sb="4" eb="6">
      <t>キョウトウ</t>
    </rPh>
    <rPh sb="6" eb="8">
      <t>ハイチ</t>
    </rPh>
    <rPh sb="8" eb="10">
      <t>カサン</t>
    </rPh>
    <phoneticPr fontId="5"/>
  </si>
  <si>
    <t>３歳児配置改善加算</t>
    <rPh sb="1" eb="3">
      <t>サイジ</t>
    </rPh>
    <rPh sb="3" eb="5">
      <t>ハイチ</t>
    </rPh>
    <rPh sb="5" eb="7">
      <t>カイゼン</t>
    </rPh>
    <rPh sb="7" eb="9">
      <t>カサン</t>
    </rPh>
    <phoneticPr fontId="5"/>
  </si>
  <si>
    <t>満３歳児対応加配加算(3歳児配置改善加算無し)</t>
    <rPh sb="0" eb="1">
      <t>マン</t>
    </rPh>
    <rPh sb="2" eb="4">
      <t>サイジ</t>
    </rPh>
    <rPh sb="4" eb="6">
      <t>タイオウ</t>
    </rPh>
    <rPh sb="6" eb="8">
      <t>カハイ</t>
    </rPh>
    <rPh sb="8" eb="10">
      <t>カサン</t>
    </rPh>
    <rPh sb="12" eb="14">
      <t>サイジ</t>
    </rPh>
    <rPh sb="14" eb="16">
      <t>ハイチ</t>
    </rPh>
    <rPh sb="16" eb="18">
      <t>カイゼン</t>
    </rPh>
    <rPh sb="18" eb="20">
      <t>カサン</t>
    </rPh>
    <rPh sb="20" eb="21">
      <t>ナ</t>
    </rPh>
    <rPh sb="21" eb="22">
      <t>ヨウナ</t>
    </rPh>
    <phoneticPr fontId="5"/>
  </si>
  <si>
    <t>満３歳児対応加配加算(3歳児配置改善加算有り)</t>
    <rPh sb="0" eb="1">
      <t>マン</t>
    </rPh>
    <rPh sb="2" eb="4">
      <t>サイジ</t>
    </rPh>
    <rPh sb="4" eb="6">
      <t>タイオウ</t>
    </rPh>
    <rPh sb="6" eb="8">
      <t>カハイ</t>
    </rPh>
    <rPh sb="8" eb="10">
      <t>カサン</t>
    </rPh>
    <rPh sb="12" eb="14">
      <t>サイジ</t>
    </rPh>
    <rPh sb="14" eb="16">
      <t>ハイチ</t>
    </rPh>
    <rPh sb="16" eb="18">
      <t>カイゼン</t>
    </rPh>
    <rPh sb="18" eb="20">
      <t>カサン</t>
    </rPh>
    <rPh sb="20" eb="21">
      <t>ア</t>
    </rPh>
    <phoneticPr fontId="5"/>
  </si>
  <si>
    <t>講師配置加算</t>
    <rPh sb="0" eb="2">
      <t>コウシ</t>
    </rPh>
    <rPh sb="2" eb="4">
      <t>ハイチ</t>
    </rPh>
    <rPh sb="4" eb="6">
      <t>カサン</t>
    </rPh>
    <phoneticPr fontId="5"/>
  </si>
  <si>
    <t>チーム保育加配加算
※加配1人当たり単価</t>
    <rPh sb="3" eb="5">
      <t>ホイク</t>
    </rPh>
    <rPh sb="5" eb="7">
      <t>カハイ</t>
    </rPh>
    <rPh sb="7" eb="9">
      <t>カサン</t>
    </rPh>
    <phoneticPr fontId="5"/>
  </si>
  <si>
    <t>通園送迎加算</t>
    <rPh sb="0" eb="2">
      <t>ツウエン</t>
    </rPh>
    <rPh sb="2" eb="4">
      <t>ソウゲイ</t>
    </rPh>
    <rPh sb="4" eb="6">
      <t>カサン</t>
    </rPh>
    <phoneticPr fontId="5"/>
  </si>
  <si>
    <t>給食実施加算（施設内調理）</t>
    <rPh sb="0" eb="2">
      <t>キュウショク</t>
    </rPh>
    <rPh sb="2" eb="4">
      <t>ジッシ</t>
    </rPh>
    <rPh sb="4" eb="6">
      <t>カサン</t>
    </rPh>
    <rPh sb="7" eb="9">
      <t>シセツ</t>
    </rPh>
    <rPh sb="9" eb="10">
      <t>ナイ</t>
    </rPh>
    <rPh sb="10" eb="12">
      <t>チョウリ</t>
    </rPh>
    <phoneticPr fontId="5"/>
  </si>
  <si>
    <t>給食実施加算（外部搬入）</t>
    <rPh sb="0" eb="2">
      <t>キュウショク</t>
    </rPh>
    <rPh sb="2" eb="4">
      <t>ジッシ</t>
    </rPh>
    <rPh sb="4" eb="6">
      <t>カサン</t>
    </rPh>
    <rPh sb="7" eb="9">
      <t>ガイブ</t>
    </rPh>
    <rPh sb="9" eb="11">
      <t>ハンニュウ</t>
    </rPh>
    <phoneticPr fontId="5"/>
  </si>
  <si>
    <t>年齢別配置基準を
下回る場合</t>
    <rPh sb="0" eb="2">
      <t>ネンレイ</t>
    </rPh>
    <rPh sb="2" eb="3">
      <t>ベツ</t>
    </rPh>
    <rPh sb="3" eb="5">
      <t>ハイチ</t>
    </rPh>
    <rPh sb="5" eb="7">
      <t>キジュン</t>
    </rPh>
    <rPh sb="9" eb="11">
      <t>シタマワ</t>
    </rPh>
    <rPh sb="12" eb="14">
      <t>バアイ</t>
    </rPh>
    <phoneticPr fontId="5"/>
  </si>
  <si>
    <t>①</t>
  </si>
  <si>
    <t>②</t>
  </si>
  <si>
    <t>③</t>
  </si>
  <si>
    <t>④</t>
  </si>
  <si>
    <t>⑦</t>
  </si>
  <si>
    <t>⑧</t>
  </si>
  <si>
    <t>⑨</t>
    <phoneticPr fontId="9"/>
  </si>
  <si>
    <t>⑨’</t>
  </si>
  <si>
    <t>⑩</t>
  </si>
  <si>
    <t>⑪</t>
  </si>
  <si>
    <t>⑫</t>
  </si>
  <si>
    <t>⑬</t>
  </si>
  <si>
    <t>⑬'</t>
  </si>
  <si>
    <t>⑮</t>
  </si>
  <si>
    <t>⑯</t>
  </si>
  <si>
    <t>20/100
地域</t>
  </si>
  <si>
    <t>　15人
　　まで</t>
    <rPh sb="3" eb="4">
      <t>ニン</t>
    </rPh>
    <phoneticPr fontId="8"/>
  </si>
  <si>
    <t>1号</t>
    <rPh sb="1" eb="2">
      <t>ゴウ</t>
    </rPh>
    <phoneticPr fontId="5"/>
  </si>
  <si>
    <t>４歳以上児</t>
    <rPh sb="1" eb="2">
      <t>サイ</t>
    </rPh>
    <rPh sb="2" eb="4">
      <t>イジョウ</t>
    </rPh>
    <rPh sb="4" eb="5">
      <t>ジ</t>
    </rPh>
    <phoneticPr fontId="8"/>
  </si>
  <si>
    <t>＋</t>
  </si>
  <si>
    <t>×加算率</t>
    <rPh sb="1" eb="4">
      <t>カサンリツ</t>
    </rPh>
    <phoneticPr fontId="5"/>
  </si>
  <si>
    <t/>
  </si>
  <si>
    <t>×加算率</t>
    <rPh sb="1" eb="3">
      <t>カサン</t>
    </rPh>
    <rPh sb="3" eb="4">
      <t>リツ</t>
    </rPh>
    <phoneticPr fontId="9"/>
  </si>
  <si>
    <t>×加配人数</t>
    <rPh sb="1" eb="3">
      <t>カハイ</t>
    </rPh>
    <rPh sb="3" eb="5">
      <t>ニンズウ</t>
    </rPh>
    <phoneticPr fontId="9"/>
  </si>
  <si>
    <t>×加算率×加配人数</t>
    <rPh sb="1" eb="3">
      <t>カサン</t>
    </rPh>
    <rPh sb="3" eb="4">
      <t>リツ</t>
    </rPh>
    <rPh sb="5" eb="7">
      <t>カハイ</t>
    </rPh>
    <rPh sb="7" eb="9">
      <t>ニンズウ</t>
    </rPh>
    <phoneticPr fontId="9"/>
  </si>
  <si>
    <t>－</t>
  </si>
  <si>
    <t>+</t>
    <phoneticPr fontId="9"/>
  </si>
  <si>
    <t>×人数</t>
    <rPh sb="1" eb="3">
      <t>ニンズウ</t>
    </rPh>
    <phoneticPr fontId="9"/>
  </si>
  <si>
    <t>３歳児</t>
    <rPh sb="1" eb="3">
      <t>サイジ</t>
    </rPh>
    <phoneticPr fontId="8"/>
  </si>
  <si>
    <t>　16人
　　から
　25人
　　まで</t>
    <rPh sb="3" eb="4">
      <t>ニン</t>
    </rPh>
    <rPh sb="13" eb="14">
      <t>ニン</t>
    </rPh>
    <phoneticPr fontId="8"/>
  </si>
  <si>
    <t>　26人
　　から
　35人
　　まで</t>
    <rPh sb="3" eb="4">
      <t>ニン</t>
    </rPh>
    <rPh sb="13" eb="14">
      <t>ニン</t>
    </rPh>
    <phoneticPr fontId="8"/>
  </si>
  <si>
    <t>　36人
　　から
　45人
　　まで</t>
    <rPh sb="3" eb="4">
      <t>ニン</t>
    </rPh>
    <rPh sb="13" eb="14">
      <t>ニン</t>
    </rPh>
    <phoneticPr fontId="8"/>
  </si>
  <si>
    <t>　46人
　　から
　60人
　　まで</t>
    <rPh sb="3" eb="4">
      <t>ニン</t>
    </rPh>
    <rPh sb="13" eb="14">
      <t>ニン</t>
    </rPh>
    <phoneticPr fontId="8"/>
  </si>
  <si>
    <t>　61人
　　から
　75人
　　まで</t>
    <rPh sb="3" eb="4">
      <t>ニン</t>
    </rPh>
    <rPh sb="13" eb="14">
      <t>ニン</t>
    </rPh>
    <phoneticPr fontId="8"/>
  </si>
  <si>
    <t>　76人
　　から
　90人
　　まで</t>
    <rPh sb="3" eb="4">
      <t>ニン</t>
    </rPh>
    <rPh sb="13" eb="14">
      <t>ニン</t>
    </rPh>
    <phoneticPr fontId="8"/>
  </si>
  <si>
    <t>　91人
　　から
　105人
　　まで</t>
    <rPh sb="3" eb="4">
      <t>ニン</t>
    </rPh>
    <rPh sb="14" eb="15">
      <t>ニン</t>
    </rPh>
    <phoneticPr fontId="8"/>
  </si>
  <si>
    <t>　106人
　　から
　120人
　　まで</t>
    <rPh sb="4" eb="5">
      <t>ニン</t>
    </rPh>
    <rPh sb="15" eb="16">
      <t>ニン</t>
    </rPh>
    <phoneticPr fontId="8"/>
  </si>
  <si>
    <t>　121人
　　から
　135人
　　まで</t>
    <rPh sb="4" eb="5">
      <t>ニン</t>
    </rPh>
    <rPh sb="15" eb="16">
      <t>ニン</t>
    </rPh>
    <phoneticPr fontId="8"/>
  </si>
  <si>
    <t>　136人
　　から
　150人
　　まで</t>
    <rPh sb="4" eb="5">
      <t>ニン</t>
    </rPh>
    <rPh sb="15" eb="16">
      <t>ニン</t>
    </rPh>
    <phoneticPr fontId="8"/>
  </si>
  <si>
    <t>　151人
　　から
　180人
　　まで</t>
    <rPh sb="4" eb="5">
      <t>ニン</t>
    </rPh>
    <rPh sb="15" eb="16">
      <t>ニン</t>
    </rPh>
    <phoneticPr fontId="8"/>
  </si>
  <si>
    <t>　181人
　　から
　210人
　　まで</t>
    <rPh sb="4" eb="5">
      <t>ニン</t>
    </rPh>
    <rPh sb="15" eb="16">
      <t>ニン</t>
    </rPh>
    <phoneticPr fontId="8"/>
  </si>
  <si>
    <t>　211人
　　から
　240人
　　まで</t>
    <rPh sb="4" eb="5">
      <t>ニン</t>
    </rPh>
    <rPh sb="15" eb="16">
      <t>ニン</t>
    </rPh>
    <phoneticPr fontId="8"/>
  </si>
  <si>
    <t>　241人
　　から
　270人
　　まで</t>
    <rPh sb="4" eb="5">
      <t>ニン</t>
    </rPh>
    <rPh sb="15" eb="16">
      <t>ニン</t>
    </rPh>
    <phoneticPr fontId="8"/>
  </si>
  <si>
    <t>　271人
　　から
　300人
　　まで</t>
    <rPh sb="4" eb="5">
      <t>ニン</t>
    </rPh>
    <rPh sb="15" eb="16">
      <t>ニン</t>
    </rPh>
    <phoneticPr fontId="8"/>
  </si>
  <si>
    <t>　301人
　　以上</t>
  </si>
  <si>
    <t>16/100
地域</t>
  </si>
  <si>
    <t>×週当たり実施日数</t>
  </si>
  <si>
    <t>×週当たり実施日数×加算率</t>
  </si>
  <si>
    <t>15/100
地域</t>
  </si>
  <si>
    <t>12/100
地域</t>
  </si>
  <si>
    <t>10/100
地域</t>
  </si>
  <si>
    <t>6/100
地域</t>
  </si>
  <si>
    <t>3/100
地域</t>
  </si>
  <si>
    <t>その他
地域</t>
    <rPh sb="2" eb="3">
      <t>ホカ</t>
    </rPh>
    <phoneticPr fontId="8"/>
  </si>
  <si>
    <t>加算部分２</t>
    <rPh sb="0" eb="2">
      <t>カサン</t>
    </rPh>
    <rPh sb="2" eb="4">
      <t>ブブン</t>
    </rPh>
    <phoneticPr fontId="8"/>
  </si>
  <si>
    <t>主幹教諭等専任加算</t>
    <rPh sb="0" eb="2">
      <t>シュカン</t>
    </rPh>
    <rPh sb="2" eb="4">
      <t>キョウユ</t>
    </rPh>
    <rPh sb="4" eb="5">
      <t>トウ</t>
    </rPh>
    <rPh sb="5" eb="7">
      <t>センニン</t>
    </rPh>
    <rPh sb="7" eb="9">
      <t>カサン</t>
    </rPh>
    <phoneticPr fontId="8"/>
  </si>
  <si>
    <t>⑱</t>
    <phoneticPr fontId="8"/>
  </si>
  <si>
    <t>基本額</t>
    <phoneticPr fontId="3"/>
  </si>
  <si>
    <t>処遇改善等加算Ⅰ</t>
    <phoneticPr fontId="3"/>
  </si>
  <si>
    <t>※各月初日の利用子どもの単価に加算</t>
    <phoneticPr fontId="8"/>
  </si>
  <si>
    <t>（</t>
    <phoneticPr fontId="3"/>
  </si>
  <si>
    <t>＋</t>
    <phoneticPr fontId="3"/>
  </si>
  <si>
    <t>）</t>
    <phoneticPr fontId="3"/>
  </si>
  <si>
    <t>÷各月初日の利用子ども数</t>
    <phoneticPr fontId="3"/>
  </si>
  <si>
    <t>子育て支援活動費加算</t>
    <rPh sb="0" eb="2">
      <t>コソダ</t>
    </rPh>
    <rPh sb="3" eb="5">
      <t>シエン</t>
    </rPh>
    <rPh sb="5" eb="8">
      <t>カツドウヒ</t>
    </rPh>
    <rPh sb="8" eb="10">
      <t>カサン</t>
    </rPh>
    <phoneticPr fontId="8"/>
  </si>
  <si>
    <t>⑲</t>
    <phoneticPr fontId="8"/>
  </si>
  <si>
    <t>療育支援加算</t>
    <rPh sb="0" eb="2">
      <t>リョウイク</t>
    </rPh>
    <rPh sb="2" eb="4">
      <t>シエン</t>
    </rPh>
    <rPh sb="4" eb="6">
      <t>カサン</t>
    </rPh>
    <phoneticPr fontId="3"/>
  </si>
  <si>
    <t>⑳</t>
    <phoneticPr fontId="3"/>
  </si>
  <si>
    <t>Ａ</t>
    <phoneticPr fontId="3"/>
  </si>
  <si>
    <t>※以下の区分に応じて、各月初日の利用子どもの単価に加算
　Ａ：特別児童扶養手当支給対象児童受入施設
　Ｂ：それ以外の障害児受入施設</t>
    <rPh sb="1" eb="3">
      <t>イカ</t>
    </rPh>
    <rPh sb="4" eb="6">
      <t>クブン</t>
    </rPh>
    <rPh sb="7" eb="8">
      <t>オウ</t>
    </rPh>
    <rPh sb="11" eb="13">
      <t>カクツキ</t>
    </rPh>
    <rPh sb="13" eb="15">
      <t>ショニチ</t>
    </rPh>
    <rPh sb="16" eb="18">
      <t>リヨウ</t>
    </rPh>
    <rPh sb="18" eb="19">
      <t>コ</t>
    </rPh>
    <rPh sb="22" eb="24">
      <t>タンカ</t>
    </rPh>
    <rPh sb="25" eb="27">
      <t>カサン</t>
    </rPh>
    <phoneticPr fontId="3"/>
  </si>
  <si>
    <t>Ｂ</t>
    <phoneticPr fontId="3"/>
  </si>
  <si>
    <t>事務職員配置加算</t>
    <rPh sb="0" eb="2">
      <t>ジム</t>
    </rPh>
    <rPh sb="2" eb="4">
      <t>ショクイン</t>
    </rPh>
    <rPh sb="4" eb="6">
      <t>ハイチ</t>
    </rPh>
    <rPh sb="6" eb="8">
      <t>カサン</t>
    </rPh>
    <phoneticPr fontId="8"/>
  </si>
  <si>
    <t>㉑</t>
    <phoneticPr fontId="3"/>
  </si>
  <si>
    <t>処遇改善等加算Ⅰ</t>
    <rPh sb="0" eb="2">
      <t>ショグウ</t>
    </rPh>
    <rPh sb="2" eb="4">
      <t>カイゼン</t>
    </rPh>
    <rPh sb="4" eb="5">
      <t>トウ</t>
    </rPh>
    <rPh sb="5" eb="7">
      <t>カサン</t>
    </rPh>
    <phoneticPr fontId="3"/>
  </si>
  <si>
    <t>※各月初日の利用子どもの単価に加算</t>
    <rPh sb="1" eb="3">
      <t>カクツキ</t>
    </rPh>
    <phoneticPr fontId="8"/>
  </si>
  <si>
    <t>指導充実加配加算</t>
    <rPh sb="0" eb="2">
      <t>シドウ</t>
    </rPh>
    <rPh sb="2" eb="4">
      <t>ジュウジツ</t>
    </rPh>
    <rPh sb="4" eb="6">
      <t>カハイ</t>
    </rPh>
    <rPh sb="6" eb="8">
      <t>カサン</t>
    </rPh>
    <phoneticPr fontId="8"/>
  </si>
  <si>
    <t>㉒</t>
    <phoneticPr fontId="3"/>
  </si>
  <si>
    <t>事務負担対応加配加算</t>
    <rPh sb="0" eb="2">
      <t>ジム</t>
    </rPh>
    <rPh sb="2" eb="4">
      <t>フタン</t>
    </rPh>
    <rPh sb="4" eb="6">
      <t>タイオウ</t>
    </rPh>
    <rPh sb="6" eb="8">
      <t>カハイ</t>
    </rPh>
    <rPh sb="8" eb="10">
      <t>カサン</t>
    </rPh>
    <phoneticPr fontId="8"/>
  </si>
  <si>
    <t>㉓</t>
    <phoneticPr fontId="1"/>
  </si>
  <si>
    <t>処遇改善等加算Ⅱ</t>
    <rPh sb="0" eb="2">
      <t>ショグウ</t>
    </rPh>
    <rPh sb="2" eb="4">
      <t>カイゼン</t>
    </rPh>
    <rPh sb="4" eb="5">
      <t>トウ</t>
    </rPh>
    <rPh sb="5" eb="7">
      <t>カサン</t>
    </rPh>
    <phoneticPr fontId="8"/>
  </si>
  <si>
    <t>㉔</t>
    <phoneticPr fontId="3"/>
  </si>
  <si>
    <t>　以下の加算を合算した額を各月初日の利用子ども数で除した額</t>
    <rPh sb="1" eb="3">
      <t>イカ</t>
    </rPh>
    <rPh sb="4" eb="6">
      <t>カサン</t>
    </rPh>
    <rPh sb="7" eb="9">
      <t>ガッサン</t>
    </rPh>
    <rPh sb="11" eb="12">
      <t>ガク</t>
    </rPh>
    <rPh sb="13" eb="15">
      <t>カクツキ</t>
    </rPh>
    <rPh sb="15" eb="17">
      <t>ショニチ</t>
    </rPh>
    <rPh sb="18" eb="20">
      <t>リヨウ</t>
    </rPh>
    <rPh sb="20" eb="21">
      <t>コ</t>
    </rPh>
    <rPh sb="23" eb="24">
      <t>スウ</t>
    </rPh>
    <rPh sb="25" eb="26">
      <t>ジョ</t>
    </rPh>
    <rPh sb="28" eb="29">
      <t>ガク</t>
    </rPh>
    <phoneticPr fontId="8"/>
  </si>
  <si>
    <t>※１　各月初日の利用子どもの単価に加算
※２　人数Ａ及び人数Ｂについては、別に定める</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8"/>
  </si>
  <si>
    <t>・処遇改善等加算Ⅱ－①</t>
    <phoneticPr fontId="8"/>
  </si>
  <si>
    <t>×</t>
    <phoneticPr fontId="3"/>
  </si>
  <si>
    <t>人数Ａ</t>
    <phoneticPr fontId="3"/>
  </si>
  <si>
    <t>・処遇改善等加算Ⅱ－②</t>
    <phoneticPr fontId="8"/>
  </si>
  <si>
    <t>人数Ｂ</t>
    <phoneticPr fontId="3"/>
  </si>
  <si>
    <t>冷暖房費加算</t>
    <rPh sb="0" eb="3">
      <t>レイダンボウ</t>
    </rPh>
    <rPh sb="3" eb="4">
      <t>ヒ</t>
    </rPh>
    <rPh sb="4" eb="6">
      <t>カサン</t>
    </rPh>
    <phoneticPr fontId="3"/>
  </si>
  <si>
    <t>１級地</t>
    <rPh sb="1" eb="3">
      <t>キュウチ</t>
    </rPh>
    <phoneticPr fontId="3"/>
  </si>
  <si>
    <t>４級地</t>
    <rPh sb="1" eb="3">
      <t>キュウチ</t>
    </rPh>
    <phoneticPr fontId="3"/>
  </si>
  <si>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3"/>
  </si>
  <si>
    <t>２級地</t>
    <rPh sb="1" eb="3">
      <t>キュウチ</t>
    </rPh>
    <phoneticPr fontId="3"/>
  </si>
  <si>
    <t>その他地域</t>
    <rPh sb="2" eb="3">
      <t>タ</t>
    </rPh>
    <rPh sb="3" eb="5">
      <t>チイキ</t>
    </rPh>
    <phoneticPr fontId="3"/>
  </si>
  <si>
    <t>３級地</t>
    <rPh sb="1" eb="3">
      <t>キュウチ</t>
    </rPh>
    <phoneticPr fontId="3"/>
  </si>
  <si>
    <t>施設関係者評価加算</t>
    <rPh sb="0" eb="2">
      <t>シセツ</t>
    </rPh>
    <rPh sb="2" eb="5">
      <t>カンケイシャ</t>
    </rPh>
    <rPh sb="5" eb="7">
      <t>ヒョウカ</t>
    </rPh>
    <rPh sb="7" eb="9">
      <t>カサン</t>
    </rPh>
    <phoneticPr fontId="3"/>
  </si>
  <si>
    <t>㉖</t>
    <phoneticPr fontId="3"/>
  </si>
  <si>
    <t>A</t>
    <phoneticPr fontId="3"/>
  </si>
  <si>
    <t>※以下の区分に応じて、３月初日の利用子どもの単価に加算
A:公開保育の取組と組み合わせて施設関係者評価を実施する施設
B:それ以外の施設</t>
    <rPh sb="1" eb="3">
      <t>イカ</t>
    </rPh>
    <rPh sb="4" eb="6">
      <t>クブン</t>
    </rPh>
    <rPh sb="7" eb="8">
      <t>オウ</t>
    </rPh>
    <rPh sb="13" eb="15">
      <t>ショニチ</t>
    </rPh>
    <rPh sb="16" eb="18">
      <t>リヨウ</t>
    </rPh>
    <rPh sb="18" eb="19">
      <t>コ</t>
    </rPh>
    <rPh sb="30" eb="32">
      <t>コウカイ</t>
    </rPh>
    <rPh sb="32" eb="34">
      <t>ホイク</t>
    </rPh>
    <rPh sb="35" eb="37">
      <t>トリクミ</t>
    </rPh>
    <rPh sb="38" eb="39">
      <t>ク</t>
    </rPh>
    <rPh sb="40" eb="41">
      <t>ア</t>
    </rPh>
    <rPh sb="44" eb="46">
      <t>シセツ</t>
    </rPh>
    <rPh sb="46" eb="49">
      <t>カンケイシャ</t>
    </rPh>
    <rPh sb="49" eb="51">
      <t>ヒョウカ</t>
    </rPh>
    <rPh sb="52" eb="54">
      <t>ジッシ</t>
    </rPh>
    <rPh sb="56" eb="58">
      <t>シセツ</t>
    </rPh>
    <rPh sb="63" eb="65">
      <t>イガイ</t>
    </rPh>
    <rPh sb="66" eb="68">
      <t>シセツ</t>
    </rPh>
    <phoneticPr fontId="3"/>
  </si>
  <si>
    <t>B</t>
    <phoneticPr fontId="3"/>
  </si>
  <si>
    <t>除雪費加算</t>
    <rPh sb="0" eb="2">
      <t>ジョセツ</t>
    </rPh>
    <rPh sb="2" eb="3">
      <t>ヒ</t>
    </rPh>
    <rPh sb="3" eb="5">
      <t>カサン</t>
    </rPh>
    <phoneticPr fontId="3"/>
  </si>
  <si>
    <t>※３月初日の利用子どもの単価に加算</t>
    <rPh sb="3" eb="5">
      <t>ショニチ</t>
    </rPh>
    <rPh sb="6" eb="8">
      <t>リヨウ</t>
    </rPh>
    <rPh sb="8" eb="9">
      <t>コ</t>
    </rPh>
    <phoneticPr fontId="3"/>
  </si>
  <si>
    <t>降灰除去費加算</t>
    <rPh sb="0" eb="2">
      <t>コウカイ</t>
    </rPh>
    <rPh sb="2" eb="4">
      <t>ジョキョ</t>
    </rPh>
    <rPh sb="4" eb="5">
      <t>ヒ</t>
    </rPh>
    <rPh sb="5" eb="7">
      <t>カサン</t>
    </rPh>
    <phoneticPr fontId="3"/>
  </si>
  <si>
    <t>入所児童処遇特別加算</t>
    <rPh sb="0" eb="2">
      <t>ニュウショ</t>
    </rPh>
    <rPh sb="2" eb="4">
      <t>ジドウ</t>
    </rPh>
    <rPh sb="4" eb="6">
      <t>ショグウ</t>
    </rPh>
    <rPh sb="6" eb="8">
      <t>トクベツ</t>
    </rPh>
    <rPh sb="8" eb="10">
      <t>カサン</t>
    </rPh>
    <phoneticPr fontId="3"/>
  </si>
  <si>
    <t xml:space="preserve"> 400時間以上 800時間未満</t>
    <rPh sb="4" eb="6">
      <t>ジカン</t>
    </rPh>
    <rPh sb="6" eb="8">
      <t>イジョウ</t>
    </rPh>
    <rPh sb="12" eb="14">
      <t>ジカン</t>
    </rPh>
    <rPh sb="14" eb="16">
      <t>ミマン</t>
    </rPh>
    <phoneticPr fontId="3"/>
  </si>
  <si>
    <t>※加算額は、高齢者者等の年間総雇用時間数を基に区分
※３月初日の利用子どもの単価に加算</t>
    <phoneticPr fontId="3"/>
  </si>
  <si>
    <t>÷３月初日の利用子ども数</t>
    <phoneticPr fontId="8"/>
  </si>
  <si>
    <t xml:space="preserve"> 800時間以上1200時間未満</t>
    <rPh sb="4" eb="6">
      <t>ジカン</t>
    </rPh>
    <rPh sb="6" eb="8">
      <t>イジョウ</t>
    </rPh>
    <rPh sb="12" eb="14">
      <t>ジカン</t>
    </rPh>
    <rPh sb="14" eb="16">
      <t>ミマン</t>
    </rPh>
    <phoneticPr fontId="3"/>
  </si>
  <si>
    <t>1200時間以上　　　　　　</t>
    <rPh sb="4" eb="6">
      <t>ジカン</t>
    </rPh>
    <rPh sb="6" eb="8">
      <t>イジョウ</t>
    </rPh>
    <phoneticPr fontId="3"/>
  </si>
  <si>
    <t>施設機能強化推進費加算</t>
    <rPh sb="0" eb="2">
      <t>シセツ</t>
    </rPh>
    <rPh sb="2" eb="4">
      <t>キノウ</t>
    </rPh>
    <rPh sb="4" eb="6">
      <t>キョウカ</t>
    </rPh>
    <rPh sb="6" eb="8">
      <t>スイシン</t>
    </rPh>
    <rPh sb="8" eb="9">
      <t>ヒ</t>
    </rPh>
    <rPh sb="9" eb="11">
      <t>カサン</t>
    </rPh>
    <phoneticPr fontId="3"/>
  </si>
  <si>
    <t>㉙</t>
    <phoneticPr fontId="3"/>
  </si>
  <si>
    <t>小学校接続加算</t>
    <rPh sb="0" eb="3">
      <t>ショウガッコウ</t>
    </rPh>
    <rPh sb="3" eb="5">
      <t>セツゾク</t>
    </rPh>
    <rPh sb="5" eb="7">
      <t>カサン</t>
    </rPh>
    <phoneticPr fontId="3"/>
  </si>
  <si>
    <t>　</t>
    <phoneticPr fontId="3"/>
  </si>
  <si>
    <t>栄養管理加算</t>
    <rPh sb="0" eb="2">
      <t>エイヨウ</t>
    </rPh>
    <rPh sb="2" eb="4">
      <t>カンリ</t>
    </rPh>
    <rPh sb="4" eb="6">
      <t>カサン</t>
    </rPh>
    <phoneticPr fontId="6"/>
  </si>
  <si>
    <t>栄養管理加算</t>
    <rPh sb="0" eb="2">
      <t>エイヨウ</t>
    </rPh>
    <rPh sb="2" eb="4">
      <t>カンリ</t>
    </rPh>
    <rPh sb="4" eb="6">
      <t>カサン</t>
    </rPh>
    <phoneticPr fontId="8"/>
  </si>
  <si>
    <t>※以下の区分の応じて、各月初日の利用子どもの単価に加算</t>
    <rPh sb="1" eb="3">
      <t>イカ</t>
    </rPh>
    <rPh sb="4" eb="6">
      <t>クブン</t>
    </rPh>
    <rPh sb="7" eb="8">
      <t>オウ</t>
    </rPh>
    <rPh sb="11" eb="13">
      <t>カクツキ</t>
    </rPh>
    <rPh sb="13" eb="15">
      <t>ショニチ</t>
    </rPh>
    <rPh sb="16" eb="18">
      <t>リヨウ</t>
    </rPh>
    <rPh sb="18" eb="19">
      <t>コ</t>
    </rPh>
    <rPh sb="22" eb="24">
      <t>タンカ</t>
    </rPh>
    <rPh sb="25" eb="27">
      <t>カサン</t>
    </rPh>
    <phoneticPr fontId="1"/>
  </si>
  <si>
    <t>A：Bを除き栄養士を雇用契約等により配置している施設</t>
    <rPh sb="4" eb="5">
      <t>ノゾ</t>
    </rPh>
    <rPh sb="6" eb="9">
      <t>エイヨウシ</t>
    </rPh>
    <rPh sb="10" eb="12">
      <t>コヨウ</t>
    </rPh>
    <rPh sb="12" eb="14">
      <t>ケイヤク</t>
    </rPh>
    <rPh sb="14" eb="15">
      <t>トウ</t>
    </rPh>
    <rPh sb="24" eb="26">
      <t>シセツ</t>
    </rPh>
    <phoneticPr fontId="1"/>
  </si>
  <si>
    <t>B：基本分単価及び他の加算の認定に当たって求められる職員（施設内の調理設備を使用して調理を行う給食実施加算の適用施設において雇用等される調理員を含む。）が栄養士を兼務している施設</t>
    <rPh sb="2" eb="4">
      <t>キホン</t>
    </rPh>
    <rPh sb="4" eb="5">
      <t>ブン</t>
    </rPh>
    <rPh sb="5" eb="7">
      <t>タンカ</t>
    </rPh>
    <rPh sb="7" eb="8">
      <t>オヨ</t>
    </rPh>
    <rPh sb="9" eb="10">
      <t>ホカ</t>
    </rPh>
    <rPh sb="11" eb="13">
      <t>カサン</t>
    </rPh>
    <rPh sb="14" eb="16">
      <t>ニンテイ</t>
    </rPh>
    <rPh sb="17" eb="18">
      <t>ア</t>
    </rPh>
    <rPh sb="21" eb="22">
      <t>モト</t>
    </rPh>
    <rPh sb="26" eb="28">
      <t>ショクイン</t>
    </rPh>
    <rPh sb="29" eb="31">
      <t>シセツ</t>
    </rPh>
    <rPh sb="31" eb="32">
      <t>ナイ</t>
    </rPh>
    <rPh sb="33" eb="35">
      <t>チョウリ</t>
    </rPh>
    <rPh sb="35" eb="37">
      <t>セツビ</t>
    </rPh>
    <rPh sb="38" eb="40">
      <t>シヨウ</t>
    </rPh>
    <rPh sb="42" eb="44">
      <t>チョウリ</t>
    </rPh>
    <rPh sb="45" eb="46">
      <t>オコナ</t>
    </rPh>
    <rPh sb="47" eb="49">
      <t>キュウショク</t>
    </rPh>
    <rPh sb="49" eb="51">
      <t>ジッシ</t>
    </rPh>
    <rPh sb="51" eb="53">
      <t>カサン</t>
    </rPh>
    <rPh sb="54" eb="56">
      <t>テキヨウ</t>
    </rPh>
    <rPh sb="56" eb="58">
      <t>シセツ</t>
    </rPh>
    <rPh sb="62" eb="64">
      <t>コヨウ</t>
    </rPh>
    <rPh sb="64" eb="65">
      <t>トウ</t>
    </rPh>
    <rPh sb="68" eb="71">
      <t>チョウリイン</t>
    </rPh>
    <rPh sb="72" eb="73">
      <t>フク</t>
    </rPh>
    <rPh sb="77" eb="80">
      <t>エイヨウシ</t>
    </rPh>
    <rPh sb="81" eb="83">
      <t>ケンム</t>
    </rPh>
    <rPh sb="87" eb="89">
      <t>シセツ</t>
    </rPh>
    <phoneticPr fontId="1"/>
  </si>
  <si>
    <t>C：A又はBを除き、栄養士を嘱託等している施設</t>
    <rPh sb="3" eb="4">
      <t>マタ</t>
    </rPh>
    <rPh sb="7" eb="8">
      <t>ノゾ</t>
    </rPh>
    <rPh sb="10" eb="13">
      <t>エイヨウシ</t>
    </rPh>
    <rPh sb="14" eb="17">
      <t>ショクタクナド</t>
    </rPh>
    <rPh sb="21" eb="23">
      <t>シセツ</t>
    </rPh>
    <phoneticPr fontId="1"/>
  </si>
  <si>
    <t>÷各月初日の利用子ども数</t>
    <phoneticPr fontId="1"/>
  </si>
  <si>
    <t>第三者評価受審加算</t>
    <rPh sb="0" eb="3">
      <t>ダイサンシャ</t>
    </rPh>
    <rPh sb="3" eb="5">
      <t>ヒョウカ</t>
    </rPh>
    <rPh sb="5" eb="7">
      <t>ジュシン</t>
    </rPh>
    <rPh sb="7" eb="9">
      <t>カサン</t>
    </rPh>
    <phoneticPr fontId="3"/>
  </si>
  <si>
    <t>㉜</t>
    <phoneticPr fontId="3"/>
  </si>
  <si>
    <t>（ 注 ）年度の初日の前日における満年齢に応じて月額を調整</t>
    <phoneticPr fontId="8"/>
  </si>
  <si>
    <t>番号</t>
    <rPh sb="0" eb="2">
      <t>バンゴウ</t>
    </rPh>
    <phoneticPr fontId="6"/>
  </si>
  <si>
    <t>地域区分</t>
    <rPh sb="0" eb="2">
      <t>チイキ</t>
    </rPh>
    <rPh sb="2" eb="4">
      <t>クブン</t>
    </rPh>
    <phoneticPr fontId="6"/>
  </si>
  <si>
    <t>幼稚園</t>
    <rPh sb="0" eb="3">
      <t>ヨウチエン</t>
    </rPh>
    <phoneticPr fontId="6"/>
  </si>
  <si>
    <t>冷暖房費加算用地域区分</t>
    <rPh sb="0" eb="3">
      <t>レイダンボウ</t>
    </rPh>
    <rPh sb="3" eb="4">
      <t>ヒ</t>
    </rPh>
    <rPh sb="4" eb="6">
      <t>カサン</t>
    </rPh>
    <rPh sb="6" eb="7">
      <t>ヨウ</t>
    </rPh>
    <rPh sb="7" eb="9">
      <t>チイキ</t>
    </rPh>
    <rPh sb="9" eb="11">
      <t>クブン</t>
    </rPh>
    <phoneticPr fontId="6"/>
  </si>
  <si>
    <r>
      <t>20</t>
    </r>
    <r>
      <rPr>
        <sz val="11"/>
        <color indexed="8"/>
        <rFont val="ＭＳ Ｐゴシック"/>
        <family val="3"/>
        <charset val="128"/>
      </rPr>
      <t>/100地域</t>
    </r>
    <rPh sb="6" eb="8">
      <t>チイキ</t>
    </rPh>
    <phoneticPr fontId="6"/>
  </si>
  <si>
    <t>１級地</t>
    <rPh sb="1" eb="3">
      <t>キュウチ</t>
    </rPh>
    <phoneticPr fontId="6"/>
  </si>
  <si>
    <r>
      <t>16</t>
    </r>
    <r>
      <rPr>
        <sz val="11"/>
        <color indexed="8"/>
        <rFont val="ＭＳ Ｐゴシック"/>
        <family val="3"/>
        <charset val="128"/>
      </rPr>
      <t>/100地域</t>
    </r>
    <rPh sb="6" eb="8">
      <t>チイキ</t>
    </rPh>
    <phoneticPr fontId="6"/>
  </si>
  <si>
    <t>２級地</t>
    <rPh sb="1" eb="3">
      <t>キュウチ</t>
    </rPh>
    <phoneticPr fontId="6"/>
  </si>
  <si>
    <r>
      <t>15</t>
    </r>
    <r>
      <rPr>
        <sz val="11"/>
        <color indexed="8"/>
        <rFont val="ＭＳ Ｐゴシック"/>
        <family val="3"/>
        <charset val="128"/>
      </rPr>
      <t>/100地域</t>
    </r>
    <rPh sb="6" eb="8">
      <t>チイキ</t>
    </rPh>
    <phoneticPr fontId="6"/>
  </si>
  <si>
    <t>３級地</t>
    <rPh sb="1" eb="3">
      <t>キュウチ</t>
    </rPh>
    <phoneticPr fontId="6"/>
  </si>
  <si>
    <t>４級地</t>
    <rPh sb="1" eb="3">
      <t>キュウチ</t>
    </rPh>
    <phoneticPr fontId="6"/>
  </si>
  <si>
    <r>
      <t>3</t>
    </r>
    <r>
      <rPr>
        <sz val="11"/>
        <color indexed="8"/>
        <rFont val="ＭＳ Ｐゴシック"/>
        <family val="3"/>
        <charset val="128"/>
      </rPr>
      <t>/100地域</t>
    </r>
    <rPh sb="5" eb="7">
      <t>チイキ</t>
    </rPh>
    <phoneticPr fontId="6"/>
  </si>
  <si>
    <t>その他地域</t>
    <rPh sb="2" eb="3">
      <t>タ</t>
    </rPh>
    <rPh sb="3" eb="5">
      <t>チイキ</t>
    </rPh>
    <phoneticPr fontId="6"/>
  </si>
  <si>
    <t>12/100地域</t>
  </si>
  <si>
    <t>10/100地域</t>
  </si>
  <si>
    <t>6/100地域</t>
  </si>
  <si>
    <t>基準セル</t>
    <rPh sb="0" eb="2">
      <t>キジュン</t>
    </rPh>
    <phoneticPr fontId="1"/>
  </si>
  <si>
    <t>基準列</t>
    <rPh sb="0" eb="2">
      <t>キジュン</t>
    </rPh>
    <rPh sb="2" eb="3">
      <t>レツ</t>
    </rPh>
    <phoneticPr fontId="1"/>
  </si>
  <si>
    <t>'幼稚園 本単価表'!F</t>
    <phoneticPr fontId="1"/>
  </si>
  <si>
    <t>基準行</t>
    <rPh sb="0" eb="2">
      <t>キジュン</t>
    </rPh>
    <rPh sb="2" eb="3">
      <t>ギョウ</t>
    </rPh>
    <phoneticPr fontId="1"/>
  </si>
  <si>
    <t>処遇改善等加算Ⅰ</t>
    <rPh sb="0" eb="2">
      <t>ショグウ</t>
    </rPh>
    <rPh sb="2" eb="4">
      <t>カイゼン</t>
    </rPh>
    <rPh sb="4" eb="5">
      <t>トウ</t>
    </rPh>
    <rPh sb="5" eb="7">
      <t>カサン</t>
    </rPh>
    <phoneticPr fontId="1"/>
  </si>
  <si>
    <r>
      <rPr>
        <sz val="11"/>
        <rFont val="HGｺﾞｼｯｸM"/>
        <family val="3"/>
        <charset val="128"/>
      </rPr>
      <t>副園長・教頭設置加算</t>
    </r>
  </si>
  <si>
    <r>
      <rPr>
        <sz val="11"/>
        <rFont val="HGｺﾞｼｯｸM"/>
        <family val="3"/>
        <charset val="128"/>
      </rPr>
      <t>３歳児配置改善加算</t>
    </r>
  </si>
  <si>
    <t>講師配置加算</t>
    <rPh sb="0" eb="2">
      <t>コウシ</t>
    </rPh>
    <rPh sb="2" eb="4">
      <t>ハイチ</t>
    </rPh>
    <phoneticPr fontId="8"/>
  </si>
  <si>
    <r>
      <rPr>
        <sz val="11"/>
        <rFont val="HGｺﾞｼｯｸM"/>
        <family val="3"/>
        <charset val="128"/>
      </rPr>
      <t>チーム保育加配加算</t>
    </r>
    <phoneticPr fontId="8"/>
  </si>
  <si>
    <r>
      <rPr>
        <sz val="11"/>
        <rFont val="HGｺﾞｼｯｸM"/>
        <family val="3"/>
        <charset val="128"/>
      </rPr>
      <t>通園送迎加算</t>
    </r>
  </si>
  <si>
    <r>
      <rPr>
        <sz val="11"/>
        <rFont val="HGｺﾞｼｯｸM"/>
        <family val="3"/>
        <charset val="128"/>
      </rPr>
      <t>外部監査費
加算</t>
    </r>
  </si>
  <si>
    <r>
      <rPr>
        <sz val="11"/>
        <rFont val="ＭＳ Ｐゴシック"/>
        <family val="3"/>
        <charset val="128"/>
      </rPr>
      <t>副食費徴収免除加算</t>
    </r>
    <rPh sb="0" eb="3">
      <t>フクショクヒ</t>
    </rPh>
    <rPh sb="3" eb="5">
      <t>チョウシュウ</t>
    </rPh>
    <rPh sb="5" eb="7">
      <t>メンジョ</t>
    </rPh>
    <rPh sb="7" eb="9">
      <t>カサン</t>
    </rPh>
    <phoneticPr fontId="3"/>
  </si>
  <si>
    <r>
      <rPr>
        <sz val="11"/>
        <rFont val="HGｺﾞｼｯｸM"/>
        <family val="3"/>
        <charset val="128"/>
      </rPr>
      <t>年齢別配置基準を下回る場合</t>
    </r>
    <phoneticPr fontId="8"/>
  </si>
  <si>
    <r>
      <rPr>
        <sz val="11"/>
        <rFont val="HGｺﾞｼｯｸM"/>
        <family val="3"/>
        <charset val="128"/>
      </rPr>
      <t>定員を恒常的に超過する場合</t>
    </r>
    <phoneticPr fontId="8"/>
  </si>
  <si>
    <t>処遇改善等加算Ⅰ</t>
    <phoneticPr fontId="8"/>
  </si>
  <si>
    <r>
      <rPr>
        <sz val="11"/>
        <rFont val="HGｺﾞｼｯｸM"/>
        <family val="3"/>
        <charset val="128"/>
      </rPr>
      <t>基本額</t>
    </r>
    <rPh sb="0" eb="3">
      <t>キホンガク</t>
    </rPh>
    <phoneticPr fontId="8"/>
  </si>
  <si>
    <t>基本額</t>
    <rPh sb="0" eb="3">
      <t>キホンガク</t>
    </rPh>
    <phoneticPr fontId="3"/>
  </si>
  <si>
    <t>基本額
＋処遇改善等加算Ⅰ</t>
    <rPh sb="0" eb="3">
      <t>キホンガク</t>
    </rPh>
    <phoneticPr fontId="8"/>
  </si>
  <si>
    <t>フラグ</t>
    <phoneticPr fontId="1"/>
  </si>
  <si>
    <t>給食実施加算（施設内）</t>
    <rPh sb="4" eb="6">
      <t>カサン</t>
    </rPh>
    <rPh sb="7" eb="9">
      <t>シセツ</t>
    </rPh>
    <rPh sb="9" eb="10">
      <t>ナイ</t>
    </rPh>
    <phoneticPr fontId="8"/>
  </si>
  <si>
    <t>給食実施加算（搬入）</t>
    <rPh sb="4" eb="6">
      <t>カサン</t>
    </rPh>
    <rPh sb="7" eb="9">
      <t>ハンニュウ</t>
    </rPh>
    <phoneticPr fontId="8"/>
  </si>
  <si>
    <t>冷暖房費加算</t>
    <rPh sb="0" eb="3">
      <t>レイダンボウ</t>
    </rPh>
    <rPh sb="3" eb="4">
      <t>ヒ</t>
    </rPh>
    <rPh sb="4" eb="6">
      <t>カサン</t>
    </rPh>
    <phoneticPr fontId="1"/>
  </si>
  <si>
    <t>１級地</t>
    <rPh sb="1" eb="2">
      <t>キュウ</t>
    </rPh>
    <rPh sb="2" eb="3">
      <t>チ</t>
    </rPh>
    <phoneticPr fontId="1"/>
  </si>
  <si>
    <t>２級地</t>
    <phoneticPr fontId="1"/>
  </si>
  <si>
    <t>３級地</t>
    <phoneticPr fontId="1"/>
  </si>
  <si>
    <t>４級地</t>
    <phoneticPr fontId="1"/>
  </si>
  <si>
    <t>A</t>
    <phoneticPr fontId="6"/>
  </si>
  <si>
    <t>B</t>
    <phoneticPr fontId="6"/>
  </si>
  <si>
    <t>C</t>
    <phoneticPr fontId="6"/>
  </si>
  <si>
    <t>認定
区分</t>
    <rPh sb="0" eb="2">
      <t>ニンテイ</t>
    </rPh>
    <rPh sb="3" eb="5">
      <t>クブン</t>
    </rPh>
    <phoneticPr fontId="1"/>
  </si>
  <si>
    <t>満３歳</t>
    <rPh sb="0" eb="1">
      <t>マン</t>
    </rPh>
    <rPh sb="2" eb="3">
      <t>サイ</t>
    </rPh>
    <phoneticPr fontId="1"/>
  </si>
  <si>
    <t>３歳</t>
    <rPh sb="1" eb="2">
      <t>サイ</t>
    </rPh>
    <phoneticPr fontId="1"/>
  </si>
  <si>
    <t>４歳</t>
    <rPh sb="1" eb="2">
      <t>サイ</t>
    </rPh>
    <phoneticPr fontId="1"/>
  </si>
  <si>
    <t>５歳</t>
    <rPh sb="1" eb="2">
      <t>サイ</t>
    </rPh>
    <phoneticPr fontId="1"/>
  </si>
  <si>
    <t>１号</t>
    <rPh sb="1" eb="2">
      <t>ゴウ</t>
    </rPh>
    <phoneticPr fontId="1"/>
  </si>
  <si>
    <t>２号</t>
    <rPh sb="1" eb="2">
      <t>ゴウ</t>
    </rPh>
    <phoneticPr fontId="1"/>
  </si>
  <si>
    <t>○</t>
    <phoneticPr fontId="1"/>
  </si>
  <si>
    <t>月途中入所の有無</t>
    <rPh sb="0" eb="1">
      <t>ツキ</t>
    </rPh>
    <rPh sb="1" eb="3">
      <t>トチュウ</t>
    </rPh>
    <rPh sb="3" eb="5">
      <t>ニュウショ</t>
    </rPh>
    <rPh sb="6" eb="8">
      <t>ウム</t>
    </rPh>
    <phoneticPr fontId="1"/>
  </si>
  <si>
    <t>月途中退所の有無</t>
    <rPh sb="0" eb="1">
      <t>ツキ</t>
    </rPh>
    <rPh sb="1" eb="3">
      <t>トチュウ</t>
    </rPh>
    <rPh sb="3" eb="5">
      <t>タイショ</t>
    </rPh>
    <rPh sb="6" eb="8">
      <t>ウム</t>
    </rPh>
    <phoneticPr fontId="1"/>
  </si>
  <si>
    <t>○○法人　○○</t>
    <rPh sb="2" eb="4">
      <t>ホウジン</t>
    </rPh>
    <phoneticPr fontId="1"/>
  </si>
  <si>
    <t>本</t>
    <rPh sb="0" eb="1">
      <t>ホン</t>
    </rPh>
    <phoneticPr fontId="1"/>
  </si>
  <si>
    <t>○○ホウジン　○○</t>
    <phoneticPr fontId="1"/>
  </si>
  <si>
    <t>○○</t>
    <phoneticPr fontId="1"/>
  </si>
  <si>
    <t>子どものための教育・保育給付を請求するための明細書（子どものための教育・保育給付請求明細書）</t>
  </si>
  <si>
    <t>子どものための教育・保育給付を請求するための明細書（子どものための教育・保育給付請求明細書）</t>
    <phoneticPr fontId="1"/>
  </si>
  <si>
    <t>-</t>
    <phoneticPr fontId="1"/>
  </si>
  <si>
    <t>月初在籍児童（予定）数</t>
  </si>
  <si>
    <t>請求月（</t>
    <rPh sb="0" eb="2">
      <t>セイキュウ</t>
    </rPh>
    <rPh sb="2" eb="3">
      <t>ツキ</t>
    </rPh>
    <phoneticPr fontId="1"/>
  </si>
  <si>
    <t>に係る</t>
    <rPh sb="1" eb="2">
      <t>カカ</t>
    </rPh>
    <phoneticPr fontId="1"/>
  </si>
  <si>
    <t>＜児童数＞</t>
    <rPh sb="1" eb="3">
      <t>ジドウ</t>
    </rPh>
    <rPh sb="3" eb="4">
      <t>スウ</t>
    </rPh>
    <phoneticPr fontId="1"/>
  </si>
  <si>
    <t>請求先市区町村の児童数
（月途中入退所児童に限る）</t>
    <rPh sb="10" eb="11">
      <t>スウ</t>
    </rPh>
    <phoneticPr fontId="1"/>
  </si>
  <si>
    <t>＜月途中入退所児童の在籍中開所日数＞</t>
    <rPh sb="1" eb="2">
      <t>ツキ</t>
    </rPh>
    <rPh sb="2" eb="4">
      <t>トチュウ</t>
    </rPh>
    <rPh sb="4" eb="5">
      <t>ニュウ</t>
    </rPh>
    <rPh sb="5" eb="7">
      <t>タイショ</t>
    </rPh>
    <rPh sb="7" eb="9">
      <t>ジドウ</t>
    </rPh>
    <rPh sb="10" eb="12">
      <t>ザイセキ</t>
    </rPh>
    <rPh sb="12" eb="13">
      <t>チュウ</t>
    </rPh>
    <rPh sb="13" eb="15">
      <t>カイショ</t>
    </rPh>
    <rPh sb="15" eb="17">
      <t>ニッスウ</t>
    </rPh>
    <phoneticPr fontId="1"/>
  </si>
  <si>
    <t>A</t>
    <phoneticPr fontId="1"/>
  </si>
  <si>
    <t>B</t>
    <phoneticPr fontId="1"/>
  </si>
  <si>
    <t>C</t>
    <phoneticPr fontId="1"/>
  </si>
  <si>
    <t>D</t>
    <phoneticPr fontId="1"/>
  </si>
  <si>
    <t>月途中入退所児童の区分</t>
    <rPh sb="0" eb="1">
      <t>ツキ</t>
    </rPh>
    <rPh sb="1" eb="3">
      <t>トチュウ</t>
    </rPh>
    <rPh sb="3" eb="4">
      <t>ニュウ</t>
    </rPh>
    <rPh sb="4" eb="6">
      <t>タイショ</t>
    </rPh>
    <rPh sb="6" eb="8">
      <t>ジドウ</t>
    </rPh>
    <rPh sb="9" eb="11">
      <t>クブン</t>
    </rPh>
    <phoneticPr fontId="1"/>
  </si>
  <si>
    <t>月途中入退所のない児童</t>
    <rPh sb="0" eb="1">
      <t>ツキ</t>
    </rPh>
    <rPh sb="1" eb="3">
      <t>トチュウ</t>
    </rPh>
    <rPh sb="3" eb="4">
      <t>ニュウ</t>
    </rPh>
    <rPh sb="4" eb="6">
      <t>タイショ</t>
    </rPh>
    <rPh sb="9" eb="11">
      <t>ジドウ</t>
    </rPh>
    <phoneticPr fontId="1"/>
  </si>
  <si>
    <t>月途中入退所のない児童で、かつ、副食費徴収免除対象者でないもの</t>
    <rPh sb="0" eb="1">
      <t>ツキ</t>
    </rPh>
    <rPh sb="1" eb="3">
      <t>トチュウ</t>
    </rPh>
    <rPh sb="3" eb="4">
      <t>ニュウ</t>
    </rPh>
    <rPh sb="4" eb="6">
      <t>タイショ</t>
    </rPh>
    <rPh sb="9" eb="11">
      <t>ジドウ</t>
    </rPh>
    <rPh sb="16" eb="19">
      <t>フクショクヒ</t>
    </rPh>
    <rPh sb="19" eb="21">
      <t>チョウシュウ</t>
    </rPh>
    <rPh sb="21" eb="23">
      <t>メンジョ</t>
    </rPh>
    <rPh sb="23" eb="26">
      <t>タイショウシャ</t>
    </rPh>
    <phoneticPr fontId="1"/>
  </si>
  <si>
    <t>月途中入退所のない児童で、かつ、副食費徴収免除対象者であるもの</t>
    <rPh sb="0" eb="1">
      <t>ツキ</t>
    </rPh>
    <rPh sb="1" eb="3">
      <t>トチュウ</t>
    </rPh>
    <rPh sb="3" eb="4">
      <t>ニュウ</t>
    </rPh>
    <rPh sb="4" eb="6">
      <t>タイショ</t>
    </rPh>
    <rPh sb="9" eb="11">
      <t>ジドウ</t>
    </rPh>
    <rPh sb="16" eb="19">
      <t>フクショクヒ</t>
    </rPh>
    <rPh sb="19" eb="21">
      <t>チョウシュウ</t>
    </rPh>
    <rPh sb="21" eb="23">
      <t>メンジョ</t>
    </rPh>
    <rPh sb="23" eb="26">
      <t>タイショウシャ</t>
    </rPh>
    <phoneticPr fontId="1"/>
  </si>
  <si>
    <r>
      <rPr>
        <sz val="11"/>
        <rFont val="HGｺﾞｼｯｸM"/>
        <family val="3"/>
        <charset val="128"/>
      </rPr>
      <t>満３歳児対応教諭配置加算（３歳児配置改善加算無し）</t>
    </r>
    <rPh sb="14" eb="16">
      <t>サイジ</t>
    </rPh>
    <rPh sb="16" eb="18">
      <t>ハイチ</t>
    </rPh>
    <rPh sb="18" eb="20">
      <t>カイゼン</t>
    </rPh>
    <rPh sb="20" eb="22">
      <t>カサン</t>
    </rPh>
    <rPh sb="22" eb="23">
      <t>ナ</t>
    </rPh>
    <phoneticPr fontId="1"/>
  </si>
  <si>
    <r>
      <rPr>
        <sz val="11"/>
        <rFont val="HGｺﾞｼｯｸM"/>
        <family val="3"/>
        <charset val="128"/>
      </rPr>
      <t>満３歳児対応教諭配置加算（３歳児配置改善加算あり）</t>
    </r>
    <rPh sb="14" eb="16">
      <t>サイジ</t>
    </rPh>
    <rPh sb="16" eb="18">
      <t>ハイチ</t>
    </rPh>
    <rPh sb="18" eb="20">
      <t>カイゼン</t>
    </rPh>
    <rPh sb="20" eb="22">
      <t>カサン</t>
    </rPh>
    <phoneticPr fontId="1"/>
  </si>
  <si>
    <t>私立保育所に係る委託費請求書</t>
    <rPh sb="0" eb="2">
      <t>シリツ</t>
    </rPh>
    <rPh sb="2" eb="4">
      <t>ホイク</t>
    </rPh>
    <rPh sb="4" eb="5">
      <t>ショ</t>
    </rPh>
    <rPh sb="6" eb="7">
      <t>カカ</t>
    </rPh>
    <rPh sb="8" eb="10">
      <t>イタク</t>
    </rPh>
    <rPh sb="10" eb="11">
      <t>ヒ</t>
    </rPh>
    <rPh sb="11" eb="14">
      <t>セイキュウショ</t>
    </rPh>
    <phoneticPr fontId="1"/>
  </si>
  <si>
    <t>私立保育所に係る委託費等請求書</t>
    <rPh sb="0" eb="2">
      <t>シリツ</t>
    </rPh>
    <rPh sb="2" eb="4">
      <t>ホイク</t>
    </rPh>
    <rPh sb="4" eb="5">
      <t>ショ</t>
    </rPh>
    <rPh sb="6" eb="7">
      <t>カカ</t>
    </rPh>
    <rPh sb="8" eb="10">
      <t>イタク</t>
    </rPh>
    <rPh sb="10" eb="11">
      <t>ヒ</t>
    </rPh>
    <rPh sb="11" eb="12">
      <t>トウ</t>
    </rPh>
    <rPh sb="12" eb="15">
      <t>セイキュウショ</t>
    </rPh>
    <phoneticPr fontId="1"/>
  </si>
  <si>
    <t>　子ども・子育て支援法附則第６条の規定に基づき、次のとおり私立保育所に係る委託費を請求します。</t>
    <rPh sb="11" eb="13">
      <t>フソク</t>
    </rPh>
    <rPh sb="13" eb="14">
      <t>ダイ</t>
    </rPh>
    <rPh sb="15" eb="16">
      <t>ジョウ</t>
    </rPh>
    <rPh sb="29" eb="31">
      <t>シリツ</t>
    </rPh>
    <rPh sb="31" eb="33">
      <t>ホイク</t>
    </rPh>
    <rPh sb="33" eb="34">
      <t>ショ</t>
    </rPh>
    <rPh sb="35" eb="36">
      <t>カカ</t>
    </rPh>
    <rPh sb="37" eb="39">
      <t>イタク</t>
    </rPh>
    <rPh sb="39" eb="40">
      <t>ヒ</t>
    </rPh>
    <phoneticPr fontId="1"/>
  </si>
  <si>
    <t>　子ども・子育て支援法第29条（及び第30条）の規定に基づき、次のとおり子どものための教育・保育給付を請求します。</t>
    <phoneticPr fontId="1"/>
  </si>
  <si>
    <t>　子ども・子育て支援法第29条（及び第30条）等の規定に基づき、次のとおり子どものための教育・保育給付等を請求します。</t>
    <rPh sb="23" eb="24">
      <t>トウ</t>
    </rPh>
    <rPh sb="51" eb="52">
      <t>トウ</t>
    </rPh>
    <phoneticPr fontId="1"/>
  </si>
  <si>
    <t>請求先市区町村の児童</t>
    <rPh sb="8" eb="10">
      <t>ジドウ</t>
    </rPh>
    <phoneticPr fontId="1"/>
  </si>
  <si>
    <t>（月途中入所児童に限り、かつ、副食費徴収免除対象者を除く）…I</t>
    <phoneticPr fontId="1"/>
  </si>
  <si>
    <t>栄養管理加算</t>
    <rPh sb="0" eb="2">
      <t>エイヨウ</t>
    </rPh>
    <rPh sb="2" eb="4">
      <t>カンリ</t>
    </rPh>
    <rPh sb="4" eb="6">
      <t>カサン</t>
    </rPh>
    <phoneticPr fontId="1"/>
  </si>
  <si>
    <t>障害児</t>
    <rPh sb="0" eb="2">
      <t>ショウガイ</t>
    </rPh>
    <rPh sb="2" eb="3">
      <t>ジ</t>
    </rPh>
    <phoneticPr fontId="1"/>
  </si>
  <si>
    <t>非適用</t>
    <rPh sb="0" eb="1">
      <t>ヒ</t>
    </rPh>
    <rPh sb="1" eb="3">
      <t>テキヨウ</t>
    </rPh>
    <phoneticPr fontId="6"/>
  </si>
  <si>
    <t>単価合計（副食費徴収免除加算を除く）…A</t>
    <rPh sb="0" eb="2">
      <t>タンカ</t>
    </rPh>
    <rPh sb="2" eb="4">
      <t>ゴウケイ</t>
    </rPh>
    <rPh sb="5" eb="8">
      <t>フクショクヒ</t>
    </rPh>
    <rPh sb="8" eb="10">
      <t>チョウシュウ</t>
    </rPh>
    <rPh sb="10" eb="12">
      <t>メンジョ</t>
    </rPh>
    <rPh sb="12" eb="14">
      <t>カサン</t>
    </rPh>
    <rPh sb="15" eb="16">
      <t>ノゾ</t>
    </rPh>
    <phoneticPr fontId="1"/>
  </si>
  <si>
    <t>○</t>
    <phoneticPr fontId="1"/>
  </si>
  <si>
    <t>教育標準時間認定子ども</t>
    <rPh sb="0" eb="2">
      <t>キョウイク</t>
    </rPh>
    <rPh sb="2" eb="4">
      <t>ヒョウジュン</t>
    </rPh>
    <rPh sb="4" eb="6">
      <t>ジカン</t>
    </rPh>
    <rPh sb="6" eb="8">
      <t>ニンテイ</t>
    </rPh>
    <rPh sb="8" eb="9">
      <t>コ</t>
    </rPh>
    <phoneticPr fontId="1"/>
  </si>
  <si>
    <t>保育認定子ども</t>
    <rPh sb="0" eb="2">
      <t>ホイク</t>
    </rPh>
    <rPh sb="2" eb="4">
      <t>ニンテイ</t>
    </rPh>
    <rPh sb="4" eb="5">
      <t>コ</t>
    </rPh>
    <phoneticPr fontId="1"/>
  </si>
  <si>
    <t>途中入退所児童</t>
    <rPh sb="0" eb="2">
      <t>トチュウ</t>
    </rPh>
    <rPh sb="2" eb="3">
      <t>ニュウ</t>
    </rPh>
    <rPh sb="3" eb="5">
      <t>タイショ</t>
    </rPh>
    <rPh sb="5" eb="7">
      <t>ジドウ</t>
    </rPh>
    <phoneticPr fontId="1"/>
  </si>
  <si>
    <t>複数月一括請求</t>
    <rPh sb="0" eb="2">
      <t>フクスウ</t>
    </rPh>
    <rPh sb="2" eb="3">
      <t>ツキ</t>
    </rPh>
    <rPh sb="3" eb="5">
      <t>イッカツ</t>
    </rPh>
    <rPh sb="5" eb="7">
      <t>セイキュウ</t>
    </rPh>
    <phoneticPr fontId="1"/>
  </si>
  <si>
    <t>（月途中入所児童に限り、かつ、副食費徴収免除対象者に限る）…K</t>
    <rPh sb="9" eb="10">
      <t>カギ</t>
    </rPh>
    <phoneticPr fontId="1"/>
  </si>
  <si>
    <t>請求先市区町村の児童数
（月途中入退所児童を除き、かつ、副食費徴収免除対象者を除く）</t>
    <rPh sb="10" eb="11">
      <t>スウ</t>
    </rPh>
    <rPh sb="22" eb="23">
      <t>ノゾ</t>
    </rPh>
    <phoneticPr fontId="1"/>
  </si>
  <si>
    <t>請求先市区町村の児童数
（月途中入退所児童を除き、かつ、副食費徴収免除対象者に限る）</t>
    <rPh sb="10" eb="11">
      <t>スウ</t>
    </rPh>
    <phoneticPr fontId="1"/>
  </si>
  <si>
    <t>請求先市区町村の児童
（月途中入所児童に限り、かつ、副食費徴収免除対象者を除く）</t>
    <phoneticPr fontId="1"/>
  </si>
  <si>
    <t>請求先市区町村の児童
（月途中入所児童に限り、かつ、副食費徴収免除対象者に限る）</t>
    <phoneticPr fontId="1"/>
  </si>
  <si>
    <t>請求金額</t>
    <rPh sb="2" eb="4">
      <t>キンガク</t>
    </rPh>
    <phoneticPr fontId="3"/>
  </si>
  <si>
    <t>　子ども・子育て支援法附則第６条等の規定に基づき、次のとおり私立保育所に係る委託費等を請求します。</t>
    <rPh sb="16" eb="17">
      <t>トウ</t>
    </rPh>
    <rPh sb="41" eb="42">
      <t>トウ</t>
    </rPh>
    <phoneticPr fontId="1"/>
  </si>
  <si>
    <t>私立保育所に係る委託費を請求するための明細書（私立保育所に係る委託費請求明細書）</t>
    <rPh sb="0" eb="2">
      <t>シリツ</t>
    </rPh>
    <rPh sb="2" eb="4">
      <t>ホイク</t>
    </rPh>
    <rPh sb="4" eb="5">
      <t>ショ</t>
    </rPh>
    <rPh sb="6" eb="7">
      <t>カカ</t>
    </rPh>
    <rPh sb="8" eb="10">
      <t>イタク</t>
    </rPh>
    <rPh sb="10" eb="11">
      <t>ヒ</t>
    </rPh>
    <rPh sb="23" eb="25">
      <t>シリツ</t>
    </rPh>
    <rPh sb="25" eb="27">
      <t>ホイク</t>
    </rPh>
    <rPh sb="27" eb="28">
      <t>ショ</t>
    </rPh>
    <rPh sb="29" eb="30">
      <t>カカ</t>
    </rPh>
    <rPh sb="31" eb="33">
      <t>イタク</t>
    </rPh>
    <rPh sb="33" eb="34">
      <t>ヒ</t>
    </rPh>
    <phoneticPr fontId="1"/>
  </si>
  <si>
    <t>配置形態</t>
    <rPh sb="0" eb="2">
      <t>ハイチ</t>
    </rPh>
    <rPh sb="2" eb="4">
      <t>ケイタイ</t>
    </rPh>
    <phoneticPr fontId="1"/>
  </si>
  <si>
    <t>児童氏名</t>
    <rPh sb="0" eb="2">
      <t>ジドウ</t>
    </rPh>
    <rPh sb="2" eb="4">
      <t>シメイ</t>
    </rPh>
    <phoneticPr fontId="1"/>
  </si>
  <si>
    <t>請求先市区町村の児童数（月途中入退所児童を除き、かつ、副食費徴収免除対象者を除く）…C</t>
    <rPh sb="0" eb="2">
      <t>セイキュウ</t>
    </rPh>
    <rPh sb="2" eb="3">
      <t>サキ</t>
    </rPh>
    <rPh sb="3" eb="5">
      <t>シク</t>
    </rPh>
    <rPh sb="5" eb="7">
      <t>チョウソン</t>
    </rPh>
    <rPh sb="8" eb="10">
      <t>ジドウ</t>
    </rPh>
    <rPh sb="10" eb="11">
      <t>スウ</t>
    </rPh>
    <rPh sb="12" eb="13">
      <t>ツキ</t>
    </rPh>
    <rPh sb="13" eb="15">
      <t>トチュウ</t>
    </rPh>
    <rPh sb="15" eb="16">
      <t>ニュウ</t>
    </rPh>
    <rPh sb="16" eb="18">
      <t>タイショ</t>
    </rPh>
    <rPh sb="18" eb="20">
      <t>ジドウ</t>
    </rPh>
    <rPh sb="21" eb="22">
      <t>ノゾ</t>
    </rPh>
    <rPh sb="38" eb="39">
      <t>ノゾ</t>
    </rPh>
    <phoneticPr fontId="3"/>
  </si>
  <si>
    <t>請求先市区町村の児童数（月途中入退所児童を除き、かつ、副食費徴収免除対象者に限る）…D</t>
    <rPh sb="8" eb="10">
      <t>ジドウ</t>
    </rPh>
    <rPh sb="10" eb="11">
      <t>スウ</t>
    </rPh>
    <rPh sb="12" eb="13">
      <t>ツキ</t>
    </rPh>
    <rPh sb="13" eb="15">
      <t>トチュウ</t>
    </rPh>
    <rPh sb="15" eb="16">
      <t>ニュウ</t>
    </rPh>
    <rPh sb="16" eb="18">
      <t>タイショ</t>
    </rPh>
    <rPh sb="18" eb="20">
      <t>ジドウ</t>
    </rPh>
    <rPh sb="21" eb="22">
      <t>ノゾ</t>
    </rPh>
    <rPh sb="38" eb="39">
      <t>カギ</t>
    </rPh>
    <phoneticPr fontId="3"/>
  </si>
  <si>
    <t>除雪費加算（３月のみ）</t>
    <rPh sb="0" eb="2">
      <t>ジョセツ</t>
    </rPh>
    <rPh sb="2" eb="3">
      <t>ヒ</t>
    </rPh>
    <rPh sb="7" eb="8">
      <t>ガツ</t>
    </rPh>
    <phoneticPr fontId="1"/>
  </si>
  <si>
    <t>降灰除去費加算（３月のみ）</t>
    <rPh sb="0" eb="2">
      <t>コウハイ</t>
    </rPh>
    <rPh sb="2" eb="4">
      <t>ジョキョ</t>
    </rPh>
    <rPh sb="4" eb="5">
      <t>ヒ</t>
    </rPh>
    <rPh sb="9" eb="10">
      <t>ガツ</t>
    </rPh>
    <phoneticPr fontId="1"/>
  </si>
  <si>
    <t>＜精算の要因＞</t>
    <rPh sb="1" eb="3">
      <t>セイサン</t>
    </rPh>
    <rPh sb="4" eb="6">
      <t>ヨウイン</t>
    </rPh>
    <phoneticPr fontId="1"/>
  </si>
  <si>
    <t>基本加算部分</t>
    <rPh sb="0" eb="2">
      <t>キホン</t>
    </rPh>
    <rPh sb="2" eb="4">
      <t>カサン</t>
    </rPh>
    <rPh sb="4" eb="6">
      <t>ブブン</t>
    </rPh>
    <phoneticPr fontId="1"/>
  </si>
  <si>
    <t>調整部分</t>
    <rPh sb="0" eb="2">
      <t>チョウセイ</t>
    </rPh>
    <rPh sb="2" eb="4">
      <t>ブブン</t>
    </rPh>
    <phoneticPr fontId="1"/>
  </si>
  <si>
    <t>特定加算部分</t>
    <rPh sb="0" eb="2">
      <t>トクテイ</t>
    </rPh>
    <rPh sb="2" eb="4">
      <t>カサン</t>
    </rPh>
    <rPh sb="4" eb="6">
      <t>ブブン</t>
    </rPh>
    <phoneticPr fontId="1"/>
  </si>
  <si>
    <t>公定価格小計（月途中入所児童分）…J（F×I÷20）</t>
    <rPh sb="0" eb="2">
      <t>コウテイ</t>
    </rPh>
    <rPh sb="2" eb="4">
      <t>カカク</t>
    </rPh>
    <rPh sb="4" eb="6">
      <t>ショウケイ</t>
    </rPh>
    <rPh sb="7" eb="8">
      <t>ツキ</t>
    </rPh>
    <rPh sb="8" eb="10">
      <t>トチュウ</t>
    </rPh>
    <rPh sb="10" eb="11">
      <t>ニュウ</t>
    </rPh>
    <rPh sb="12" eb="14">
      <t>ジドウ</t>
    </rPh>
    <rPh sb="14" eb="15">
      <t>ブン</t>
    </rPh>
    <phoneticPr fontId="1"/>
  </si>
  <si>
    <t>公定価格小計（月途中入所児童分）…L（G×K÷20）</t>
    <rPh sb="0" eb="2">
      <t>コウテイ</t>
    </rPh>
    <rPh sb="2" eb="4">
      <t>カカク</t>
    </rPh>
    <rPh sb="4" eb="6">
      <t>ショウケイ</t>
    </rPh>
    <rPh sb="7" eb="8">
      <t>ツキ</t>
    </rPh>
    <rPh sb="8" eb="10">
      <t>トチュウ</t>
    </rPh>
    <rPh sb="10" eb="11">
      <t>ニュウ</t>
    </rPh>
    <rPh sb="12" eb="14">
      <t>ジドウ</t>
    </rPh>
    <rPh sb="14" eb="15">
      <t>ブン</t>
    </rPh>
    <phoneticPr fontId="1"/>
  </si>
  <si>
    <t>公定価格小計（月途中退所児童分）…N（F×M÷20＋H）</t>
    <rPh sb="0" eb="2">
      <t>コウテイ</t>
    </rPh>
    <rPh sb="2" eb="4">
      <t>カカク</t>
    </rPh>
    <rPh sb="4" eb="6">
      <t>ショウケイ</t>
    </rPh>
    <rPh sb="7" eb="8">
      <t>ツキ</t>
    </rPh>
    <rPh sb="8" eb="10">
      <t>トチュウ</t>
    </rPh>
    <rPh sb="10" eb="12">
      <t>タイショ</t>
    </rPh>
    <rPh sb="12" eb="14">
      <t>ジドウ</t>
    </rPh>
    <rPh sb="14" eb="15">
      <t>ブン</t>
    </rPh>
    <phoneticPr fontId="1"/>
  </si>
  <si>
    <t>公定価格小計（月途中退所児童分）…P（G×O÷20＋H）</t>
    <rPh sb="0" eb="2">
      <t>コウテイ</t>
    </rPh>
    <rPh sb="2" eb="4">
      <t>カカク</t>
    </rPh>
    <rPh sb="4" eb="6">
      <t>ショウケイ</t>
    </rPh>
    <rPh sb="7" eb="8">
      <t>ツキ</t>
    </rPh>
    <rPh sb="8" eb="10">
      <t>トチュウ</t>
    </rPh>
    <rPh sb="10" eb="12">
      <t>タイショ</t>
    </rPh>
    <rPh sb="12" eb="14">
      <t>ジドウ</t>
    </rPh>
    <rPh sb="14" eb="15">
      <t>ブン</t>
    </rPh>
    <phoneticPr fontId="1"/>
  </si>
  <si>
    <t>請求先市区町村の児童
（月途中退所児童に限り、かつ、副食費徴収免除対象者を除く）</t>
    <rPh sb="14" eb="15">
      <t>チュウ</t>
    </rPh>
    <rPh sb="15" eb="17">
      <t>タイショ</t>
    </rPh>
    <rPh sb="17" eb="19">
      <t>ジドウ</t>
    </rPh>
    <rPh sb="20" eb="21">
      <t>カギ</t>
    </rPh>
    <phoneticPr fontId="1"/>
  </si>
  <si>
    <t>請求先市区町村の児童
（月途中退所児童に限り、かつ、副食費徴収免除対象者に限る）</t>
    <phoneticPr fontId="1"/>
  </si>
  <si>
    <t>請求先市区町村の児童
（月途中退所児童に限り、かつ、副食費徴収免除対象者を除く）</t>
    <phoneticPr fontId="1"/>
  </si>
  <si>
    <t>（月途中退所児童に限り、かつ、副食費徴収免除対象者を除く）…M</t>
    <phoneticPr fontId="1"/>
  </si>
  <si>
    <t>（月途中退所児童に限り、かつ、副食費徴収免除対象者に限る）…O</t>
    <phoneticPr fontId="1"/>
  </si>
  <si>
    <t>基本分単価</t>
    <rPh sb="0" eb="2">
      <t>キホン</t>
    </rPh>
    <rPh sb="2" eb="3">
      <t>ブン</t>
    </rPh>
    <rPh sb="3" eb="4">
      <t>タン</t>
    </rPh>
    <rPh sb="4" eb="5">
      <t>アタイ</t>
    </rPh>
    <phoneticPr fontId="3"/>
  </si>
  <si>
    <t>外部監査費
加算</t>
    <rPh sb="0" eb="2">
      <t>ガイブ</t>
    </rPh>
    <rPh sb="2" eb="4">
      <t>カンサ</t>
    </rPh>
    <rPh sb="4" eb="5">
      <t>ヒ</t>
    </rPh>
    <rPh sb="6" eb="8">
      <t>カサン</t>
    </rPh>
    <phoneticPr fontId="8"/>
  </si>
  <si>
    <r>
      <t xml:space="preserve">副食費徴収
免除加算
</t>
    </r>
    <r>
      <rPr>
        <sz val="11"/>
        <rFont val="游ゴシック"/>
        <family val="3"/>
        <charset val="128"/>
        <scheme val="minor"/>
      </rPr>
      <t>※副食費の徴収が免除される
子どもの単価に加算</t>
    </r>
    <rPh sb="0" eb="3">
      <t>フクショクヒ</t>
    </rPh>
    <rPh sb="3" eb="5">
      <t>チョウシュウ</t>
    </rPh>
    <rPh sb="6" eb="8">
      <t>メンジョ</t>
    </rPh>
    <rPh sb="8" eb="10">
      <t>カサン</t>
    </rPh>
    <phoneticPr fontId="5"/>
  </si>
  <si>
    <t>定員を恒常的に
超過する場合</t>
    <phoneticPr fontId="8"/>
  </si>
  <si>
    <t>（注）</t>
    <phoneticPr fontId="8"/>
  </si>
  <si>
    <t>（注）</t>
    <rPh sb="0" eb="3">
      <t>チュウ</t>
    </rPh>
    <phoneticPr fontId="3"/>
  </si>
  <si>
    <t>⑤</t>
    <phoneticPr fontId="8"/>
  </si>
  <si>
    <t>⑥</t>
    <phoneticPr fontId="8"/>
  </si>
  <si>
    <t>⑭</t>
    <phoneticPr fontId="8"/>
  </si>
  <si>
    <t>⑰</t>
    <phoneticPr fontId="8"/>
  </si>
  <si>
    <t>×加算率</t>
    <rPh sb="1" eb="4">
      <t>カサンリツ</t>
    </rPh>
    <phoneticPr fontId="8"/>
  </si>
  <si>
    <t>(⑤～⑯（⑮を除く。）)</t>
    <rPh sb="7" eb="8">
      <t>ノゾ</t>
    </rPh>
    <phoneticPr fontId="8"/>
  </si>
  <si>
    <t>副食費徴収
免除加算</t>
    <rPh sb="0" eb="3">
      <t>フクショクヒ</t>
    </rPh>
    <rPh sb="3" eb="5">
      <t>チョウシュウ</t>
    </rPh>
    <rPh sb="6" eb="8">
      <t>メンジョ</t>
    </rPh>
    <rPh sb="8" eb="10">
      <t>カサン</t>
    </rPh>
    <phoneticPr fontId="1"/>
  </si>
  <si>
    <t>(支)店</t>
    <rPh sb="1" eb="2">
      <t>シ</t>
    </rPh>
    <rPh sb="3" eb="4">
      <t>テン</t>
    </rPh>
    <phoneticPr fontId="1"/>
  </si>
  <si>
    <t>出張所</t>
    <rPh sb="0" eb="2">
      <t>シュッチョウ</t>
    </rPh>
    <rPh sb="2" eb="3">
      <t>ジョ</t>
    </rPh>
    <phoneticPr fontId="1"/>
  </si>
  <si>
    <t>△</t>
    <phoneticPr fontId="1"/>
  </si>
  <si>
    <t>処遇改善等加算Ⅲ</t>
    <phoneticPr fontId="1"/>
  </si>
  <si>
    <t>処遇改善等加算Ⅲ</t>
    <rPh sb="0" eb="2">
      <t>ショグウ</t>
    </rPh>
    <rPh sb="2" eb="4">
      <t>カイゼン</t>
    </rPh>
    <rPh sb="4" eb="5">
      <t>トウ</t>
    </rPh>
    <rPh sb="5" eb="7">
      <t>カサン</t>
    </rPh>
    <phoneticPr fontId="8"/>
  </si>
  <si>
    <t>㉕</t>
    <phoneticPr fontId="8"/>
  </si>
  <si>
    <t>別に定める額</t>
    <rPh sb="0" eb="1">
      <t>ベツ</t>
    </rPh>
    <rPh sb="2" eb="3">
      <t>サダ</t>
    </rPh>
    <rPh sb="5" eb="6">
      <t>ガク</t>
    </rPh>
    <phoneticPr fontId="3"/>
  </si>
  <si>
    <t>×</t>
    <phoneticPr fontId="8"/>
  </si>
  <si>
    <t>平均年齢別利用子ども数</t>
    <rPh sb="0" eb="2">
      <t>ヘイキン</t>
    </rPh>
    <rPh sb="2" eb="4">
      <t>ネンレイ</t>
    </rPh>
    <rPh sb="4" eb="5">
      <t>ベツ</t>
    </rPh>
    <rPh sb="5" eb="7">
      <t>リヨウ</t>
    </rPh>
    <rPh sb="7" eb="8">
      <t>コ</t>
    </rPh>
    <rPh sb="10" eb="11">
      <t>スウ</t>
    </rPh>
    <phoneticPr fontId="3"/>
  </si>
  <si>
    <t>※１　各月初日の利用子どもの単価に加算
※２　平均年齢別利用子ども数については、別に定める</t>
    <rPh sb="33" eb="34">
      <t>スウ</t>
    </rPh>
    <rPh sb="40" eb="41">
      <t>ベツ</t>
    </rPh>
    <rPh sb="42" eb="43">
      <t>サダ</t>
    </rPh>
    <phoneticPr fontId="3"/>
  </si>
  <si>
    <t>㉗</t>
    <phoneticPr fontId="3"/>
  </si>
  <si>
    <t>㉘</t>
    <phoneticPr fontId="8"/>
  </si>
  <si>
    <t>㉚</t>
    <phoneticPr fontId="3"/>
  </si>
  <si>
    <t>㉛</t>
    <phoneticPr fontId="1"/>
  </si>
  <si>
    <t>㉝</t>
    <phoneticPr fontId="3"/>
  </si>
  <si>
    <t>'幼稚園 本単価表③'!C</t>
    <phoneticPr fontId="1"/>
  </si>
  <si>
    <t>※新座市在住児童分のみ記入</t>
    <rPh sb="1" eb="3">
      <t>ニイザ</t>
    </rPh>
    <rPh sb="3" eb="4">
      <t>シ</t>
    </rPh>
    <rPh sb="4" eb="6">
      <t>ザイジュウ</t>
    </rPh>
    <rPh sb="6" eb="8">
      <t>ジドウ</t>
    </rPh>
    <rPh sb="8" eb="9">
      <t>ブン</t>
    </rPh>
    <rPh sb="11" eb="13">
      <t>キニュウ</t>
    </rPh>
    <phoneticPr fontId="1"/>
  </si>
  <si>
    <t>債権者コード
(新座市で登録がある場合のみ記載)</t>
    <rPh sb="0" eb="3">
      <t>サイケンシャ</t>
    </rPh>
    <rPh sb="8" eb="11">
      <t>ニイザシ</t>
    </rPh>
    <rPh sb="12" eb="14">
      <t>トウロク</t>
    </rPh>
    <rPh sb="17" eb="19">
      <t>バアイ</t>
    </rPh>
    <rPh sb="21" eb="23">
      <t>キサイ</t>
    </rPh>
    <phoneticPr fontId="1"/>
  </si>
  <si>
    <t>うち新座市外児童数</t>
    <rPh sb="2" eb="5">
      <t>ニイザシ</t>
    </rPh>
    <rPh sb="5" eb="6">
      <t>ガイ</t>
    </rPh>
    <rPh sb="6" eb="8">
      <t>ジドウ</t>
    </rPh>
    <rPh sb="8" eb="9">
      <t>スウ</t>
    </rPh>
    <phoneticPr fontId="1"/>
  </si>
  <si>
    <t>対象職員数</t>
    <rPh sb="0" eb="2">
      <t>タイショウ</t>
    </rPh>
    <rPh sb="2" eb="5">
      <t>ショクインスウ</t>
    </rPh>
    <phoneticPr fontId="1"/>
  </si>
  <si>
    <t>①</t>
    <phoneticPr fontId="1"/>
  </si>
  <si>
    <t>②</t>
    <phoneticPr fontId="1"/>
  </si>
  <si>
    <t>新座市長　並木　傑　宛て</t>
    <rPh sb="0" eb="3">
      <t>ニイザシ</t>
    </rPh>
    <rPh sb="3" eb="4">
      <t>チョウ</t>
    </rPh>
    <rPh sb="5" eb="7">
      <t>ナミキ</t>
    </rPh>
    <rPh sb="8" eb="9">
      <t>マサル</t>
    </rPh>
    <rPh sb="10" eb="11">
      <t>ア</t>
    </rPh>
    <phoneticPr fontId="1"/>
  </si>
  <si>
    <t>請求書発行責任者氏名</t>
    <rPh sb="0" eb="3">
      <t>セイキュウショ</t>
    </rPh>
    <rPh sb="3" eb="5">
      <t>ハッコウ</t>
    </rPh>
    <rPh sb="5" eb="8">
      <t>セキニンシャ</t>
    </rPh>
    <rPh sb="8" eb="10">
      <t>シメイ</t>
    </rPh>
    <phoneticPr fontId="1"/>
  </si>
  <si>
    <t>請求書発行責任者連絡先</t>
    <rPh sb="0" eb="3">
      <t>セイキュウショ</t>
    </rPh>
    <rPh sb="3" eb="5">
      <t>ハッコウ</t>
    </rPh>
    <rPh sb="5" eb="8">
      <t>セキニンシャ</t>
    </rPh>
    <rPh sb="8" eb="11">
      <t>レンラクサキ</t>
    </rPh>
    <phoneticPr fontId="1"/>
  </si>
  <si>
    <t>×週当たり実施日数</t>
    <rPh sb="1" eb="2">
      <t>シュウ</t>
    </rPh>
    <rPh sb="2" eb="3">
      <t>ア</t>
    </rPh>
    <rPh sb="5" eb="7">
      <t>ジッシ</t>
    </rPh>
    <rPh sb="7" eb="9">
      <t>ニッスウ</t>
    </rPh>
    <phoneticPr fontId="2"/>
  </si>
  <si>
    <t>×週当たり実施日数×加算率</t>
    <rPh sb="1" eb="2">
      <t>シュウ</t>
    </rPh>
    <rPh sb="2" eb="3">
      <t>ア</t>
    </rPh>
    <rPh sb="5" eb="7">
      <t>ジッシ</t>
    </rPh>
    <rPh sb="7" eb="9">
      <t>ニッスウ</t>
    </rPh>
    <rPh sb="10" eb="13">
      <t>カサンリツ</t>
    </rPh>
    <phoneticPr fontId="2"/>
  </si>
  <si>
    <t xml:space="preserve">   実施日数　　</t>
    <rPh sb="3" eb="5">
      <t>ジッシ</t>
    </rPh>
    <rPh sb="5" eb="7">
      <t>ニッスウ</t>
    </rPh>
    <phoneticPr fontId="2"/>
  </si>
  <si>
    <t>記入方法</t>
    <rPh sb="0" eb="2">
      <t>キニュウ</t>
    </rPh>
    <rPh sb="2" eb="4">
      <t>ホウホウ</t>
    </rPh>
    <phoneticPr fontId="1"/>
  </si>
  <si>
    <t>２つのシート（請求書及び在籍児童一覧）の色付きセルに必要事項を記入すると、金額が自動計算されます。</t>
    <rPh sb="7" eb="10">
      <t>セイキュウショ</t>
    </rPh>
    <rPh sb="10" eb="11">
      <t>オヨ</t>
    </rPh>
    <rPh sb="12" eb="14">
      <t>ザイセキ</t>
    </rPh>
    <rPh sb="14" eb="16">
      <t>ジドウ</t>
    </rPh>
    <rPh sb="16" eb="18">
      <t>イチラン</t>
    </rPh>
    <rPh sb="20" eb="22">
      <t>イロツ</t>
    </rPh>
    <rPh sb="26" eb="28">
      <t>ヒツヨウ</t>
    </rPh>
    <rPh sb="28" eb="30">
      <t>ジコウ</t>
    </rPh>
    <rPh sb="31" eb="33">
      <t>キニュウ</t>
    </rPh>
    <rPh sb="37" eb="39">
      <t>キンガク</t>
    </rPh>
    <rPh sb="40" eb="42">
      <t>ジドウ</t>
    </rPh>
    <rPh sb="42" eb="44">
      <t>ケイサン</t>
    </rPh>
    <phoneticPr fontId="1"/>
  </si>
  <si>
    <t>＜請求書について＞</t>
    <rPh sb="1" eb="4">
      <t>セイキュウショ</t>
    </rPh>
    <phoneticPr fontId="1"/>
  </si>
  <si>
    <t>＜在籍児童一覧について＞</t>
    <rPh sb="1" eb="3">
      <t>ザイセキ</t>
    </rPh>
    <rPh sb="3" eb="5">
      <t>ジドウ</t>
    </rPh>
    <rPh sb="5" eb="7">
      <t>イチラン</t>
    </rPh>
    <phoneticPr fontId="1"/>
  </si>
  <si>
    <t>在籍児童一覧の「年齢」及び「認定区分」が未記入の場合、自動計算がされません。必ず記入してください。</t>
    <rPh sb="0" eb="2">
      <t>ザイセキ</t>
    </rPh>
    <rPh sb="2" eb="4">
      <t>ジドウ</t>
    </rPh>
    <rPh sb="4" eb="6">
      <t>イチラン</t>
    </rPh>
    <rPh sb="8" eb="10">
      <t>ネンレイ</t>
    </rPh>
    <rPh sb="11" eb="12">
      <t>オヨ</t>
    </rPh>
    <rPh sb="14" eb="16">
      <t>ニンテイ</t>
    </rPh>
    <rPh sb="16" eb="18">
      <t>クブン</t>
    </rPh>
    <rPh sb="20" eb="23">
      <t>ミキニュウ</t>
    </rPh>
    <rPh sb="24" eb="26">
      <t>バアイ</t>
    </rPh>
    <rPh sb="27" eb="29">
      <t>ジドウ</t>
    </rPh>
    <rPh sb="29" eb="31">
      <t>ケイサン</t>
    </rPh>
    <rPh sb="38" eb="39">
      <t>カナラ</t>
    </rPh>
    <rPh sb="40" eb="42">
      <t>キニュウ</t>
    </rPh>
    <phoneticPr fontId="1"/>
  </si>
  <si>
    <t>副食費の徴収免除対象者がいる場合、副食費徴収免除加算の「対象の有無」の欄で〇を選択してください。</t>
    <rPh sb="0" eb="3">
      <t>フクショクヒ</t>
    </rPh>
    <rPh sb="4" eb="6">
      <t>チョウシュウ</t>
    </rPh>
    <rPh sb="6" eb="8">
      <t>メンジョ</t>
    </rPh>
    <rPh sb="8" eb="11">
      <t>タイショウシャ</t>
    </rPh>
    <rPh sb="14" eb="16">
      <t>バアイ</t>
    </rPh>
    <rPh sb="17" eb="20">
      <t>フクショクヒ</t>
    </rPh>
    <rPh sb="20" eb="22">
      <t>チョウシュウ</t>
    </rPh>
    <rPh sb="22" eb="24">
      <t>メンジョ</t>
    </rPh>
    <rPh sb="24" eb="26">
      <t>カサン</t>
    </rPh>
    <rPh sb="28" eb="30">
      <t>タイショウ</t>
    </rPh>
    <rPh sb="31" eb="33">
      <t>ウム</t>
    </rPh>
    <rPh sb="35" eb="36">
      <t>ラン</t>
    </rPh>
    <rPh sb="39" eb="41">
      <t>センタク</t>
    </rPh>
    <phoneticPr fontId="1"/>
  </si>
  <si>
    <t>その他市区町村長が必要と認める書類</t>
  </si>
  <si>
    <t>その他市区町村長が必要と認める書類</t>
    <phoneticPr fontId="1"/>
  </si>
  <si>
    <t xml:space="preserve">○○　○○                         </t>
    <phoneticPr fontId="1"/>
  </si>
  <si>
    <t>○○県○○市○○</t>
    <rPh sb="2" eb="3">
      <t>ケン</t>
    </rPh>
    <rPh sb="5" eb="6">
      <t>シ</t>
    </rPh>
    <phoneticPr fontId="1"/>
  </si>
  <si>
    <t>○○　○○</t>
    <phoneticPr fontId="1"/>
  </si>
  <si>
    <t>○○-○○○○-○○○○</t>
    <phoneticPr fontId="1"/>
  </si>
  <si>
    <t>○〇幼稚園</t>
    <rPh sb="2" eb="5">
      <t>ヨウチエン</t>
    </rPh>
    <phoneticPr fontId="1"/>
  </si>
  <si>
    <t>子どものための教育・保育給付請求明細書（幼稚園）</t>
    <rPh sb="20" eb="23">
      <t>ヨウチエン</t>
    </rPh>
    <phoneticPr fontId="1"/>
  </si>
  <si>
    <t>（精算が必要な場合のみ記載）</t>
    <phoneticPr fontId="1"/>
  </si>
  <si>
    <t>初日利用人数</t>
    <rPh sb="0" eb="2">
      <t>ショニチ</t>
    </rPh>
    <rPh sb="2" eb="4">
      <t>リヨウ</t>
    </rPh>
    <rPh sb="4" eb="6">
      <t>ニンズウ</t>
    </rPh>
    <phoneticPr fontId="1"/>
  </si>
  <si>
    <t>定員を恒常的に超過する場合に係る別に定める調整率 　幼稚園（教育標準時間認定）</t>
  </si>
  <si>
    <t>地域
区分</t>
  </si>
  <si>
    <t>定員区分</t>
  </si>
  <si>
    <t>認定
区分</t>
  </si>
  <si>
    <t>年齢区分</t>
  </si>
  <si>
    <t>利用子ども数</t>
  </si>
  <si>
    <t>15人
　まで</t>
  </si>
  <si>
    <t>16人
　から
25人
　まで</t>
  </si>
  <si>
    <t>26人
　から
35人
　まで</t>
  </si>
  <si>
    <t>36人
　から
45人
　まで</t>
  </si>
  <si>
    <t>46人
　から
60人
　まで</t>
  </si>
  <si>
    <t>61人
　から
75人
　まで</t>
  </si>
  <si>
    <t>76人
　から
90人
　まで</t>
  </si>
  <si>
    <t>91人
　から
105人
　まで</t>
  </si>
  <si>
    <t>106人
　から
120人
　まで</t>
  </si>
  <si>
    <t>121人
　から
135人
　まで</t>
  </si>
  <si>
    <t>136人
　から
150人
　まで</t>
  </si>
  <si>
    <t>151人
　から
180人
　まで</t>
  </si>
  <si>
    <t>181人
　から
210人
　まで</t>
  </si>
  <si>
    <t>211人
　から
240人
　まで</t>
  </si>
  <si>
    <t>241人
　から
270人
　まで</t>
  </si>
  <si>
    <t>271人
　から
300人
　まで</t>
  </si>
  <si>
    <t>301人
　以上</t>
  </si>
  <si>
    <t>　15人
　　まで</t>
  </si>
  <si>
    <t>1号</t>
  </si>
  <si>
    <t>４歳以上児</t>
  </si>
  <si>
    <t>３歳児</t>
  </si>
  <si>
    <t>　16人
　　から
　25人
　　まで</t>
  </si>
  <si>
    <t>　26人
　　から
　35人
　　まで</t>
  </si>
  <si>
    <t>　36人
　　から
　45人
　　まで</t>
  </si>
  <si>
    <t>　46人
　　から
　60人
　　まで</t>
  </si>
  <si>
    <t>　61人
　　から
　75人
　　まで</t>
  </si>
  <si>
    <t>　76人
　　から
　90人
　　まで</t>
  </si>
  <si>
    <t>　91人
　　から
　105人
　　まで</t>
  </si>
  <si>
    <t>　106人
　　から
　120人
　　まで</t>
  </si>
  <si>
    <t>　121人
　　から
　135人
　　まで</t>
  </si>
  <si>
    <t>　136人
　　から
　150人
　　まで</t>
  </si>
  <si>
    <t>　151人
　　から
　180人
　　まで</t>
  </si>
  <si>
    <t>　181人
　　から
　210人
　　まで</t>
  </si>
  <si>
    <t>　211人
　　から
　240人
　　まで</t>
  </si>
  <si>
    <t>　241人
　　から
　270人
　　まで</t>
  </si>
  <si>
    <t>　271人
　　から
　300人
　　まで</t>
  </si>
  <si>
    <t>その他
地域</t>
  </si>
  <si>
    <t>列数</t>
    <rPh sb="0" eb="2">
      <t>レツスウ</t>
    </rPh>
    <phoneticPr fontId="1"/>
  </si>
  <si>
    <t>基準セル</t>
    <rPh sb="0" eb="2">
      <t>キジュン</t>
    </rPh>
    <phoneticPr fontId="1"/>
  </si>
  <si>
    <t>基準列</t>
    <rPh sb="0" eb="2">
      <t>キジュン</t>
    </rPh>
    <rPh sb="2" eb="3">
      <t>レツ</t>
    </rPh>
    <phoneticPr fontId="1"/>
  </si>
  <si>
    <t>'幼稚園単価表③（定員を恒常的に超過する場合）'!E</t>
    <phoneticPr fontId="1"/>
  </si>
  <si>
    <t>定員を恒常的に超過する場合の調整用</t>
    <rPh sb="0" eb="2">
      <t>テイイン</t>
    </rPh>
    <rPh sb="3" eb="6">
      <t>コウジョウテキ</t>
    </rPh>
    <rPh sb="7" eb="9">
      <t>チョウカ</t>
    </rPh>
    <rPh sb="11" eb="13">
      <t>バアイ</t>
    </rPh>
    <rPh sb="14" eb="16">
      <t>チョウセイ</t>
    </rPh>
    <rPh sb="16" eb="17">
      <t>ヨウ</t>
    </rPh>
    <phoneticPr fontId="1"/>
  </si>
  <si>
    <t>複数月分の請求書を1枚にまとめて作成する（一括請求する）場合、請求期間内に園全体での在籍児童数・加算項目の変動があると正しい金額になりません。</t>
    <rPh sb="0" eb="2">
      <t>フクスウ</t>
    </rPh>
    <rPh sb="2" eb="3">
      <t>ツキ</t>
    </rPh>
    <rPh sb="3" eb="4">
      <t>ブン</t>
    </rPh>
    <rPh sb="5" eb="8">
      <t>セイキュウショ</t>
    </rPh>
    <rPh sb="10" eb="11">
      <t>マイ</t>
    </rPh>
    <rPh sb="16" eb="18">
      <t>サクセイ</t>
    </rPh>
    <rPh sb="21" eb="23">
      <t>イッカツ</t>
    </rPh>
    <rPh sb="23" eb="25">
      <t>セイキュウ</t>
    </rPh>
    <rPh sb="28" eb="30">
      <t>バアイ</t>
    </rPh>
    <rPh sb="31" eb="33">
      <t>セイキュウ</t>
    </rPh>
    <rPh sb="33" eb="35">
      <t>キカン</t>
    </rPh>
    <rPh sb="35" eb="36">
      <t>ナイ</t>
    </rPh>
    <rPh sb="37" eb="38">
      <t>エン</t>
    </rPh>
    <rPh sb="38" eb="40">
      <t>ゼンタイ</t>
    </rPh>
    <rPh sb="42" eb="44">
      <t>ザイセキ</t>
    </rPh>
    <rPh sb="44" eb="46">
      <t>ジドウ</t>
    </rPh>
    <rPh sb="46" eb="47">
      <t>スウ</t>
    </rPh>
    <rPh sb="48" eb="50">
      <t>カサン</t>
    </rPh>
    <rPh sb="50" eb="52">
      <t>コウモク</t>
    </rPh>
    <rPh sb="53" eb="55">
      <t>ヘンドウ</t>
    </rPh>
    <rPh sb="59" eb="60">
      <t>タダ</t>
    </rPh>
    <rPh sb="62" eb="64">
      <t>キンガク</t>
    </rPh>
    <phoneticPr fontId="1"/>
  </si>
  <si>
    <t>変動がある場合や、月途中入退所児童がいる場合は、必ずファイルを分けて各月分の請求書を作成してください。</t>
    <rPh sb="0" eb="2">
      <t>ヘンドウ</t>
    </rPh>
    <rPh sb="5" eb="7">
      <t>バアイ</t>
    </rPh>
    <rPh sb="9" eb="10">
      <t>ツキ</t>
    </rPh>
    <rPh sb="10" eb="12">
      <t>トチュウ</t>
    </rPh>
    <rPh sb="12" eb="13">
      <t>ニュウ</t>
    </rPh>
    <rPh sb="13" eb="15">
      <t>タイショ</t>
    </rPh>
    <rPh sb="15" eb="17">
      <t>ジドウ</t>
    </rPh>
    <rPh sb="20" eb="22">
      <t>バアイ</t>
    </rPh>
    <rPh sb="24" eb="25">
      <t>カナラ</t>
    </rPh>
    <rPh sb="31" eb="32">
      <t>ワ</t>
    </rPh>
    <rPh sb="34" eb="36">
      <t>カクツキ</t>
    </rPh>
    <rPh sb="36" eb="37">
      <t>ブン</t>
    </rPh>
    <rPh sb="38" eb="41">
      <t>セイキュウショ</t>
    </rPh>
    <rPh sb="42" eb="44">
      <t>サクセイ</t>
    </rPh>
    <phoneticPr fontId="1"/>
  </si>
  <si>
    <t>振込先の口座に記入漏れや誤りが無いか確認してください。</t>
    <rPh sb="0" eb="3">
      <t>フリコミサキ</t>
    </rPh>
    <rPh sb="4" eb="6">
      <t>コウザ</t>
    </rPh>
    <rPh sb="7" eb="9">
      <t>キニュウ</t>
    </rPh>
    <rPh sb="9" eb="10">
      <t>モ</t>
    </rPh>
    <rPh sb="12" eb="13">
      <t>アヤマ</t>
    </rPh>
    <rPh sb="15" eb="16">
      <t>ナ</t>
    </rPh>
    <rPh sb="18" eb="20">
      <t>カクニン</t>
    </rPh>
    <phoneticPr fontId="1"/>
  </si>
  <si>
    <t>月途中退所(入所)の児童がいた場合は、「月途中退所（入所）の有無」で○を選択し、一覧表の下の表の当てはまる欄に在籍中開所日数を記入してください。</t>
    <rPh sb="0" eb="1">
      <t>ツキ</t>
    </rPh>
    <rPh sb="1" eb="3">
      <t>トチュウ</t>
    </rPh>
    <rPh sb="3" eb="5">
      <t>タイショ</t>
    </rPh>
    <rPh sb="6" eb="8">
      <t>ニュウショ</t>
    </rPh>
    <rPh sb="10" eb="12">
      <t>ジドウ</t>
    </rPh>
    <rPh sb="15" eb="17">
      <t>バアイ</t>
    </rPh>
    <rPh sb="26" eb="28">
      <t>ニュウショ</t>
    </rPh>
    <rPh sb="36" eb="38">
      <t>センタク</t>
    </rPh>
    <rPh sb="40" eb="42">
      <t>イチラン</t>
    </rPh>
    <rPh sb="42" eb="43">
      <t>ヒョウ</t>
    </rPh>
    <rPh sb="44" eb="45">
      <t>シタ</t>
    </rPh>
    <rPh sb="46" eb="47">
      <t>ヒョウ</t>
    </rPh>
    <rPh sb="48" eb="49">
      <t>ア</t>
    </rPh>
    <rPh sb="53" eb="54">
      <t>ラン</t>
    </rPh>
    <rPh sb="55" eb="58">
      <t>ザイセキチュウ</t>
    </rPh>
    <rPh sb="58" eb="60">
      <t>カイショ</t>
    </rPh>
    <rPh sb="60" eb="62">
      <t>ニッスウ</t>
    </rPh>
    <rPh sb="63" eb="6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</si>
</sst>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0&quot;円&quot;"/>
    <numFmt numFmtId="177" formatCode="#,##0_ &quot;人&quot;"/>
    <numFmt numFmtId="178" formatCode="#,##0&quot;人&quot;"/>
    <numFmt numFmtId="179" formatCode="#&quot;日&quot;"/>
    <numFmt numFmtId="180" formatCode="#&quot;%&quot;"/>
    <numFmt numFmtId="181" formatCode="#&quot;月&quot;"/>
    <numFmt numFmtId="182" formatCode="#,##0.00&quot;人&quot;"/>
    <numFmt numFmtId="183" formatCode="0.00_);[Red]\(0.00\)"/>
    <numFmt numFmtId="184" formatCode="#,##0_ "/>
    <numFmt numFmtId="185" formatCode="\(#,###\)"/>
    <numFmt numFmtId="186" formatCode="#,##0;&quot;▲ &quot;#,##0"/>
    <numFmt numFmtId="187" formatCode="#,##0&quot;×加算率&quot;"/>
    <numFmt numFmtId="188" formatCode="#,##0&quot;÷３月初日の利用子ども数&quot;"/>
    <numFmt numFmtId="189" formatCode="#,##0&quot;（限度額）÷３月初日の利用子ども数&quot;"/>
    <numFmt numFmtId="190" formatCode="&quot;チーム保育加配加算（上限：&quot;0&quot;人）&quot;"/>
    <numFmt numFmtId="191" formatCode="#&quot;人&quot;"/>
    <numFmt numFmtId="192" formatCode="#0&quot;人&quot;"/>
    <numFmt numFmtId="193" formatCode="#0&quot;日&quot;"/>
    <numFmt numFmtId="194" formatCode="\(#,##0\)"/>
    <numFmt numFmtId="195" formatCode="&quot;×&quot;#\ ?/100"/>
    <numFmt numFmtId="196" formatCode="#,##0&quot;×加配人数&quot;"/>
    <numFmt numFmtId="197" formatCode="#&quot;か月分&quot;"/>
    <numFmt numFmtId="198" formatCode="#\ ?/100"/>
  </numFmts>
  <fonts count="33">
    <font>
      <sz val="11"/>
      <color theme="1"/>
      <name val="游ゴシック"/>
      <family val="2"/>
      <charset val="128"/>
      <scheme val="minor"/>
    </font>
    <font>
      <sz val="6"/>
      <name val="游ゴシック"/>
      <family val="2"/>
      <charset val="128"/>
      <scheme val="minor"/>
    </font>
    <font>
      <sz val="11"/>
      <name val="明朝"/>
      <family val="3"/>
      <charset val="128"/>
    </font>
    <font>
      <sz val="6"/>
      <name val="ＭＳ Ｐゴシック"/>
      <family val="3"/>
      <charset val="128"/>
    </font>
    <font>
      <sz val="10"/>
      <color rgb="FF000000"/>
      <name val="Times New Roman"/>
      <family val="1"/>
    </font>
    <font>
      <sz val="11"/>
      <color theme="1"/>
      <name val="游ゴシック"/>
      <family val="2"/>
      <charset val="128"/>
      <scheme val="minor"/>
    </font>
    <font>
      <sz val="14"/>
      <name val="ＭＳ Ｐ明朝"/>
      <family val="1"/>
      <charset val="128"/>
    </font>
    <font>
      <sz val="11"/>
      <color theme="1"/>
      <name val="游ゴシック"/>
      <family val="3"/>
      <charset val="128"/>
      <scheme val="minor"/>
    </font>
    <font>
      <sz val="6"/>
      <name val="明朝"/>
      <family val="3"/>
      <charset val="128"/>
    </font>
    <font>
      <sz val="6"/>
      <name val="游ゴシック"/>
      <family val="3"/>
      <charset val="128"/>
      <scheme val="minor"/>
    </font>
    <font>
      <b/>
      <sz val="16"/>
      <name val="HGｺﾞｼｯｸM"/>
      <family val="3"/>
      <charset val="128"/>
    </font>
    <font>
      <sz val="11"/>
      <name val="HGｺﾞｼｯｸM"/>
      <family val="3"/>
      <charset val="128"/>
    </font>
    <font>
      <sz val="10"/>
      <name val="HGｺﾞｼｯｸM"/>
      <family val="3"/>
      <charset val="128"/>
    </font>
    <font>
      <sz val="11"/>
      <name val="游ゴシック"/>
      <family val="2"/>
      <charset val="128"/>
      <scheme val="minor"/>
    </font>
    <font>
      <sz val="11"/>
      <color indexed="8"/>
      <name val="ＭＳ Ｐゴシック"/>
      <family val="3"/>
      <charset val="128"/>
    </font>
    <font>
      <sz val="11"/>
      <name val="ＭＳ Ｐゴシック"/>
      <family val="3"/>
      <charset val="128"/>
    </font>
    <font>
      <sz val="11"/>
      <name val="Verdana"/>
      <family val="2"/>
    </font>
    <font>
      <sz val="11"/>
      <name val="游ゴシック"/>
      <family val="3"/>
      <charset val="128"/>
      <scheme val="minor"/>
    </font>
    <font>
      <sz val="12"/>
      <name val="HGｺﾞｼｯｸM"/>
      <family val="3"/>
      <charset val="128"/>
    </font>
    <font>
      <b/>
      <sz val="14"/>
      <color theme="1"/>
      <name val="BIZ UDP明朝 Medium"/>
      <family val="1"/>
      <charset val="128"/>
    </font>
    <font>
      <sz val="11"/>
      <color theme="1"/>
      <name val="BIZ UDP明朝 Medium"/>
      <family val="1"/>
      <charset val="128"/>
    </font>
    <font>
      <sz val="11"/>
      <name val="BIZ UDP明朝 Medium"/>
      <family val="1"/>
      <charset val="128"/>
    </font>
    <font>
      <sz val="14"/>
      <name val="BIZ UDP明朝 Medium"/>
      <family val="1"/>
      <charset val="128"/>
    </font>
    <font>
      <sz val="11"/>
      <color theme="4"/>
      <name val="BIZ UDP明朝 Medium"/>
      <family val="1"/>
      <charset val="128"/>
    </font>
    <font>
      <sz val="12"/>
      <name val="BIZ UDP明朝 Medium"/>
      <family val="1"/>
      <charset val="128"/>
    </font>
    <font>
      <sz val="10"/>
      <name val="BIZ UDP明朝 Medium"/>
      <family val="1"/>
      <charset val="128"/>
    </font>
    <font>
      <strike/>
      <sz val="11"/>
      <name val="BIZ UDP明朝 Medium"/>
      <family val="1"/>
      <charset val="128"/>
    </font>
    <font>
      <sz val="11"/>
      <color rgb="FFFF0000"/>
      <name val="BIZ UDP明朝 Medium"/>
      <family val="1"/>
      <charset val="128"/>
    </font>
    <font>
      <b/>
      <sz val="12"/>
      <color theme="1"/>
      <name val="BIZ UDP明朝 Medium"/>
      <family val="1"/>
      <charset val="128"/>
    </font>
    <font>
      <sz val="9"/>
      <name val="BIZ UDP明朝 Medium"/>
      <family val="1"/>
      <charset val="128"/>
    </font>
    <font>
      <sz val="9"/>
      <color indexed="81"/>
      <name val="MS P ゴシック"/>
      <family val="3"/>
      <charset val="128"/>
    </font>
    <font>
      <b/>
      <sz val="12"/>
      <name val="BIZ UDP明朝 Medium"/>
      <family val="1"/>
      <charset val="128"/>
    </font>
    <font>
      <sz val="8"/>
      <name val="HGｺﾞｼｯｸM"/>
      <family val="3"/>
      <charset val="128"/>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FF2CC"/>
        <bgColor indexed="64"/>
      </patternFill>
    </fill>
  </fills>
  <borders count="13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theme="1"/>
      </left>
      <right style="thin">
        <color theme="1"/>
      </right>
      <top style="thin">
        <color theme="1"/>
      </top>
      <bottom style="thin">
        <color theme="1"/>
      </bottom>
      <diagonal/>
    </border>
    <border>
      <left/>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top style="thin">
        <color theme="1"/>
      </top>
      <bottom style="thin">
        <color theme="1"/>
      </bottom>
      <diagonal/>
    </border>
    <border>
      <left/>
      <right style="thin">
        <color theme="1"/>
      </right>
      <top style="thin">
        <color theme="1"/>
      </top>
      <bottom/>
      <diagonal/>
    </border>
    <border>
      <left style="thin">
        <color theme="1"/>
      </left>
      <right/>
      <top/>
      <bottom/>
      <diagonal/>
    </border>
    <border>
      <left style="thin">
        <color theme="1"/>
      </left>
      <right/>
      <top style="thin">
        <color theme="1"/>
      </top>
      <bottom style="thin">
        <color auto="1"/>
      </bottom>
      <diagonal/>
    </border>
    <border>
      <left/>
      <right/>
      <top style="thin">
        <color theme="1"/>
      </top>
      <bottom style="thin">
        <color auto="1"/>
      </bottom>
      <diagonal/>
    </border>
    <border>
      <left style="thin">
        <color auto="1"/>
      </left>
      <right/>
      <top style="thin">
        <color theme="1"/>
      </top>
      <bottom/>
      <diagonal/>
    </border>
    <border>
      <left style="thin">
        <color theme="1"/>
      </left>
      <right/>
      <top/>
      <bottom style="thin">
        <color auto="1"/>
      </bottom>
      <diagonal/>
    </border>
    <border>
      <left/>
      <right style="thin">
        <color theme="1"/>
      </right>
      <top/>
      <bottom style="thin">
        <color auto="1"/>
      </bottom>
      <diagonal/>
    </border>
    <border>
      <left style="thin">
        <color indexed="64"/>
      </left>
      <right style="thin">
        <color indexed="64"/>
      </right>
      <top/>
      <bottom/>
      <diagonal/>
    </border>
    <border>
      <left/>
      <right style="thin">
        <color indexed="64"/>
      </right>
      <top style="thin">
        <color indexed="64"/>
      </top>
      <bottom/>
      <diagonal/>
    </border>
    <border>
      <left/>
      <right/>
      <top style="hair">
        <color theme="1"/>
      </top>
      <bottom style="thin">
        <color theme="1"/>
      </bottom>
      <diagonal/>
    </border>
    <border>
      <left/>
      <right style="thin">
        <color theme="1"/>
      </right>
      <top/>
      <bottom/>
      <diagonal/>
    </border>
    <border>
      <left/>
      <right style="thin">
        <color theme="1"/>
      </right>
      <top/>
      <bottom style="thin">
        <color theme="1"/>
      </bottom>
      <diagonal/>
    </border>
    <border>
      <left/>
      <right style="thin">
        <color theme="1"/>
      </right>
      <top style="thin">
        <color theme="1"/>
      </top>
      <bottom style="hair">
        <color theme="1"/>
      </bottom>
      <diagonal/>
    </border>
    <border>
      <left/>
      <right/>
      <top style="thin">
        <color theme="1"/>
      </top>
      <bottom style="hair">
        <color theme="1"/>
      </bottom>
      <diagonal/>
    </border>
    <border>
      <left/>
      <right style="thin">
        <color theme="1"/>
      </right>
      <top/>
      <bottom style="hair">
        <color theme="1"/>
      </bottom>
      <diagonal/>
    </border>
    <border>
      <left/>
      <right style="thin">
        <color theme="1"/>
      </right>
      <top style="hair">
        <color theme="1"/>
      </top>
      <bottom style="hair">
        <color theme="1"/>
      </bottom>
      <diagonal/>
    </border>
    <border>
      <left/>
      <right/>
      <top style="hair">
        <color theme="1"/>
      </top>
      <bottom style="hair">
        <color theme="1"/>
      </bottom>
      <diagonal/>
    </border>
    <border>
      <left style="thin">
        <color theme="1"/>
      </left>
      <right/>
      <top style="hair">
        <color theme="1"/>
      </top>
      <bottom style="hair">
        <color theme="1"/>
      </bottom>
      <diagonal/>
    </border>
    <border>
      <left/>
      <right style="thin">
        <color theme="1"/>
      </right>
      <top style="hair">
        <color theme="1"/>
      </top>
      <bottom style="thin">
        <color theme="1"/>
      </bottom>
      <diagonal/>
    </border>
    <border>
      <left/>
      <right style="thin">
        <color theme="1"/>
      </right>
      <top style="thin">
        <color auto="1"/>
      </top>
      <bottom/>
      <diagonal/>
    </border>
    <border>
      <left style="thin">
        <color theme="1"/>
      </left>
      <right/>
      <top style="hair">
        <color theme="1"/>
      </top>
      <bottom style="hair">
        <color auto="1"/>
      </bottom>
      <diagonal/>
    </border>
    <border>
      <left/>
      <right style="thin">
        <color theme="1"/>
      </right>
      <top style="hair">
        <color theme="1"/>
      </top>
      <bottom style="hair">
        <color auto="1"/>
      </bottom>
      <diagonal/>
    </border>
    <border diagonalDown="1">
      <left style="thin">
        <color theme="1"/>
      </left>
      <right/>
      <top/>
      <bottom/>
      <diagonal style="thin">
        <color theme="1"/>
      </diagonal>
    </border>
    <border diagonalDown="1">
      <left/>
      <right style="thin">
        <color theme="1"/>
      </right>
      <top/>
      <bottom/>
      <diagonal style="thin">
        <color theme="1"/>
      </diagonal>
    </border>
    <border diagonalDown="1">
      <left/>
      <right/>
      <top/>
      <bottom/>
      <diagonal style="thin">
        <color theme="1"/>
      </diagonal>
    </border>
    <border>
      <left/>
      <right style="thin">
        <color theme="1"/>
      </right>
      <top style="thin">
        <color theme="1"/>
      </top>
      <bottom style="thin">
        <color auto="1"/>
      </bottom>
      <diagonal/>
    </border>
    <border>
      <left style="hair">
        <color theme="1"/>
      </left>
      <right/>
      <top style="hair">
        <color theme="1"/>
      </top>
      <bottom style="hair">
        <color theme="1"/>
      </bottom>
      <diagonal/>
    </border>
    <border>
      <left/>
      <right style="hair">
        <color theme="1"/>
      </right>
      <top/>
      <bottom/>
      <diagonal/>
    </border>
    <border>
      <left/>
      <right style="thin">
        <color auto="1"/>
      </right>
      <top style="hair">
        <color theme="1"/>
      </top>
      <bottom style="hair">
        <color theme="1"/>
      </bottom>
      <diagonal/>
    </border>
    <border>
      <left style="thin">
        <color theme="1"/>
      </left>
      <right/>
      <top style="hair">
        <color theme="1"/>
      </top>
      <bottom/>
      <diagonal/>
    </border>
    <border>
      <left/>
      <right style="thin">
        <color theme="1"/>
      </right>
      <top style="hair">
        <color theme="1"/>
      </top>
      <bottom/>
      <diagonal/>
    </border>
    <border>
      <left style="thin">
        <color theme="1"/>
      </left>
      <right/>
      <top style="thin">
        <color theme="1"/>
      </top>
      <bottom style="hair">
        <color theme="1"/>
      </bottom>
      <diagonal/>
    </border>
    <border>
      <left style="thin">
        <color theme="1"/>
      </left>
      <right/>
      <top/>
      <bottom style="hair">
        <color theme="1"/>
      </bottom>
      <diagonal/>
    </border>
    <border>
      <left/>
      <right/>
      <top style="hair">
        <color theme="1"/>
      </top>
      <bottom style="thin">
        <color auto="1"/>
      </bottom>
      <diagonal/>
    </border>
    <border>
      <left/>
      <right style="thin">
        <color theme="1"/>
      </right>
      <top style="hair">
        <color theme="1"/>
      </top>
      <bottom style="thin">
        <color auto="1"/>
      </bottom>
      <diagonal/>
    </border>
    <border>
      <left/>
      <right/>
      <top/>
      <bottom style="hair">
        <color auto="1"/>
      </bottom>
      <diagonal/>
    </border>
    <border>
      <left/>
      <right style="thin">
        <color theme="1"/>
      </right>
      <top/>
      <bottom style="hair">
        <color auto="1"/>
      </bottom>
      <diagonal/>
    </border>
    <border>
      <left style="thin">
        <color theme="1"/>
      </left>
      <right/>
      <top style="hair">
        <color theme="1"/>
      </top>
      <bottom style="thin">
        <color theme="1"/>
      </bottom>
      <diagonal/>
    </border>
    <border>
      <left style="thin">
        <color theme="1"/>
      </left>
      <right/>
      <top/>
      <bottom style="hair">
        <color auto="1"/>
      </bottom>
      <diagonal/>
    </border>
    <border>
      <left style="thin">
        <color theme="1"/>
      </left>
      <right/>
      <top style="thin">
        <color auto="1"/>
      </top>
      <bottom/>
      <diagonal/>
    </border>
    <border>
      <left style="hair">
        <color auto="1"/>
      </left>
      <right/>
      <top style="hair">
        <color theme="1"/>
      </top>
      <bottom style="hair">
        <color theme="1"/>
      </bottom>
      <diagonal/>
    </border>
    <border>
      <left style="hair">
        <color auto="1"/>
      </left>
      <right/>
      <top style="hair">
        <color theme="1"/>
      </top>
      <bottom style="thin">
        <color auto="1"/>
      </bottom>
      <diagonal/>
    </border>
    <border>
      <left style="hair">
        <color auto="1"/>
      </left>
      <right/>
      <top style="hair">
        <color theme="1"/>
      </top>
      <bottom style="thin">
        <color theme="1"/>
      </bottom>
      <diagonal/>
    </border>
    <border>
      <left style="thin">
        <color auto="1"/>
      </left>
      <right/>
      <top style="thin">
        <color theme="1"/>
      </top>
      <bottom style="hair">
        <color theme="1"/>
      </bottom>
      <diagonal/>
    </border>
    <border>
      <left style="thin">
        <color auto="1"/>
      </left>
      <right/>
      <top/>
      <bottom style="hair">
        <color auto="1"/>
      </bottom>
      <diagonal/>
    </border>
    <border>
      <left style="hair">
        <color auto="1"/>
      </left>
      <right/>
      <top style="hair">
        <color theme="1"/>
      </top>
      <bottom/>
      <diagonal/>
    </border>
    <border>
      <left/>
      <right/>
      <top style="hair">
        <color theme="1"/>
      </top>
      <bottom/>
      <diagonal/>
    </border>
    <border>
      <left/>
      <right style="thin">
        <color auto="1"/>
      </right>
      <top/>
      <bottom style="hair">
        <color theme="1"/>
      </bottom>
      <diagonal/>
    </border>
    <border>
      <left style="thin">
        <color auto="1"/>
      </left>
      <right/>
      <top/>
      <bottom style="hair">
        <color theme="1"/>
      </bottom>
      <diagonal/>
    </border>
    <border>
      <left/>
      <right/>
      <top/>
      <bottom style="hair">
        <color theme="1"/>
      </bottom>
      <diagonal/>
    </border>
    <border>
      <left/>
      <right/>
      <top style="hair">
        <color theme="1"/>
      </top>
      <bottom style="hair">
        <color auto="1"/>
      </bottom>
      <diagonal/>
    </border>
    <border>
      <left style="thin">
        <color theme="1"/>
      </left>
      <right style="thin">
        <color theme="1"/>
      </right>
      <top style="thin">
        <color theme="1"/>
      </top>
      <bottom style="thin">
        <color auto="1"/>
      </bottom>
      <diagonal/>
    </border>
    <border>
      <left/>
      <right style="thin">
        <color auto="1"/>
      </right>
      <top style="thin">
        <color auto="1"/>
      </top>
      <bottom style="hair">
        <color auto="1"/>
      </bottom>
      <diagonal/>
    </border>
    <border>
      <left/>
      <right style="thin">
        <color auto="1"/>
      </right>
      <top style="thin">
        <color theme="1"/>
      </top>
      <bottom style="hair">
        <color theme="1"/>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diagonal style="thin">
        <color auto="1"/>
      </diagonal>
    </border>
    <border diagonalDown="1">
      <left style="thin">
        <color auto="1"/>
      </left>
      <right style="thin">
        <color auto="1"/>
      </right>
      <top/>
      <bottom style="thin">
        <color auto="1"/>
      </bottom>
      <diagonal style="thin">
        <color auto="1"/>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theme="1"/>
      </left>
      <right style="hair">
        <color auto="1"/>
      </right>
      <top/>
      <bottom style="hair">
        <color theme="1"/>
      </bottom>
      <diagonal/>
    </border>
    <border>
      <left style="thin">
        <color theme="1"/>
      </left>
      <right style="hair">
        <color auto="1"/>
      </right>
      <top/>
      <bottom style="thin">
        <color theme="1"/>
      </bottom>
      <diagonal/>
    </border>
    <border>
      <left style="thin">
        <color theme="1"/>
      </left>
      <right style="hair">
        <color auto="1"/>
      </right>
      <top/>
      <bottom style="thin">
        <color auto="1"/>
      </bottom>
      <diagonal/>
    </border>
    <border diagonalDown="1">
      <left style="thin">
        <color theme="1"/>
      </left>
      <right/>
      <top style="hair">
        <color theme="1"/>
      </top>
      <bottom/>
      <diagonal style="thin">
        <color theme="1"/>
      </diagonal>
    </border>
    <border diagonalDown="1">
      <left/>
      <right/>
      <top style="hair">
        <color theme="1"/>
      </top>
      <bottom/>
      <diagonal style="thin">
        <color theme="1"/>
      </diagonal>
    </border>
    <border diagonalDown="1">
      <left/>
      <right style="thin">
        <color theme="1"/>
      </right>
      <top style="hair">
        <color theme="1"/>
      </top>
      <bottom/>
      <diagonal style="thin">
        <color theme="1"/>
      </diagonal>
    </border>
    <border>
      <left style="thin">
        <color theme="1"/>
      </left>
      <right/>
      <top style="thin">
        <color auto="1"/>
      </top>
      <bottom style="hair">
        <color theme="1"/>
      </bottom>
      <diagonal/>
    </border>
    <border>
      <left/>
      <right style="thin">
        <color theme="1"/>
      </right>
      <top style="thin">
        <color auto="1"/>
      </top>
      <bottom style="hair">
        <color theme="1"/>
      </bottom>
      <diagonal/>
    </border>
    <border diagonalDown="1">
      <left style="thin">
        <color theme="1"/>
      </left>
      <right/>
      <top/>
      <bottom style="thin">
        <color auto="1"/>
      </bottom>
      <diagonal style="thin">
        <color theme="1"/>
      </diagonal>
    </border>
    <border diagonalDown="1">
      <left/>
      <right/>
      <top/>
      <bottom style="thin">
        <color auto="1"/>
      </bottom>
      <diagonal style="thin">
        <color theme="1"/>
      </diagonal>
    </border>
    <border diagonalDown="1">
      <left/>
      <right style="thin">
        <color theme="1"/>
      </right>
      <top/>
      <bottom style="thin">
        <color auto="1"/>
      </bottom>
      <diagonal style="thin">
        <color theme="1"/>
      </diagonal>
    </border>
    <border>
      <left style="thin">
        <color theme="1"/>
      </left>
      <right/>
      <top style="hair">
        <color auto="1"/>
      </top>
      <bottom style="hair">
        <color theme="1"/>
      </bottom>
      <diagonal/>
    </border>
    <border>
      <left/>
      <right/>
      <top style="hair">
        <color auto="1"/>
      </top>
      <bottom style="hair">
        <color theme="1"/>
      </bottom>
      <diagonal/>
    </border>
    <border>
      <left/>
      <right style="thin">
        <color theme="1"/>
      </right>
      <top style="hair">
        <color auto="1"/>
      </top>
      <bottom style="hair">
        <color theme="1"/>
      </bottom>
      <diagonal/>
    </border>
    <border>
      <left style="thin">
        <color theme="1"/>
      </left>
      <right/>
      <top style="thin">
        <color auto="1"/>
      </top>
      <bottom style="thin">
        <color auto="1"/>
      </bottom>
      <diagonal/>
    </border>
    <border>
      <left/>
      <right style="thin">
        <color theme="1"/>
      </right>
      <top style="thin">
        <color auto="1"/>
      </top>
      <bottom style="thin">
        <color auto="1"/>
      </bottom>
      <diagonal/>
    </border>
    <border diagonalDown="1">
      <left style="thin">
        <color theme="1"/>
      </left>
      <right/>
      <top style="thin">
        <color theme="1"/>
      </top>
      <bottom style="thin">
        <color auto="1"/>
      </bottom>
      <diagonal style="thin">
        <color theme="1"/>
      </diagonal>
    </border>
    <border diagonalDown="1">
      <left/>
      <right/>
      <top style="thin">
        <color theme="1"/>
      </top>
      <bottom style="thin">
        <color auto="1"/>
      </bottom>
      <diagonal style="thin">
        <color theme="1"/>
      </diagonal>
    </border>
    <border diagonalDown="1">
      <left/>
      <right style="thin">
        <color theme="1"/>
      </right>
      <top style="thin">
        <color theme="1"/>
      </top>
      <bottom style="thin">
        <color auto="1"/>
      </bottom>
      <diagonal style="thin">
        <color theme="1"/>
      </diagonal>
    </border>
    <border>
      <left style="thin">
        <color theme="1"/>
      </left>
      <right style="thin">
        <color theme="1"/>
      </right>
      <top style="thin">
        <color auto="1"/>
      </top>
      <bottom/>
      <diagonal/>
    </border>
    <border>
      <left style="thin">
        <color theme="1"/>
      </left>
      <right style="thin">
        <color theme="1"/>
      </right>
      <top/>
      <bottom/>
      <diagonal/>
    </border>
    <border>
      <left style="thin">
        <color theme="1"/>
      </left>
      <right style="thin">
        <color theme="1"/>
      </right>
      <top/>
      <bottom style="thin">
        <color auto="1"/>
      </bottom>
      <diagonal/>
    </border>
    <border>
      <left/>
      <right style="hair">
        <color auto="1"/>
      </right>
      <top/>
      <bottom style="hair">
        <color theme="1"/>
      </bottom>
      <diagonal/>
    </border>
    <border>
      <left/>
      <right style="hair">
        <color auto="1"/>
      </right>
      <top/>
      <bottom style="thin">
        <color theme="1"/>
      </bottom>
      <diagonal/>
    </border>
    <border>
      <left style="thin">
        <color indexed="64"/>
      </left>
      <right/>
      <top style="hair">
        <color theme="1"/>
      </top>
      <bottom/>
      <diagonal/>
    </border>
    <border>
      <left style="thin">
        <color indexed="64"/>
      </left>
      <right/>
      <top style="hair">
        <color auto="1"/>
      </top>
      <bottom/>
      <diagonal/>
    </border>
    <border>
      <left/>
      <right/>
      <top style="hair">
        <color auto="1"/>
      </top>
      <bottom/>
      <diagonal/>
    </border>
    <border>
      <left/>
      <right style="thin">
        <color theme="1"/>
      </right>
      <top style="hair">
        <color auto="1"/>
      </top>
      <bottom/>
      <diagonal/>
    </border>
    <border>
      <left style="hair">
        <color theme="1"/>
      </left>
      <right/>
      <top/>
      <bottom/>
      <diagonal/>
    </border>
    <border>
      <left style="thin">
        <color theme="1"/>
      </left>
      <right/>
      <top style="hair">
        <color auto="1"/>
      </top>
      <bottom/>
      <diagonal/>
    </border>
    <border>
      <left/>
      <right/>
      <top style="thin">
        <color auto="1"/>
      </top>
      <bottom style="hair">
        <color theme="1"/>
      </bottom>
      <diagonal/>
    </border>
    <border diagonalDown="1">
      <left style="thin">
        <color theme="1"/>
      </left>
      <right/>
      <top style="thin">
        <color auto="1"/>
      </top>
      <bottom/>
      <diagonal style="thin">
        <color theme="1"/>
      </diagonal>
    </border>
    <border diagonalDown="1">
      <left/>
      <right/>
      <top style="thin">
        <color auto="1"/>
      </top>
      <bottom/>
      <diagonal style="thin">
        <color theme="1"/>
      </diagonal>
    </border>
    <border diagonalDown="1">
      <left/>
      <right style="thin">
        <color theme="1"/>
      </right>
      <top style="thin">
        <color auto="1"/>
      </top>
      <bottom/>
      <diagonal style="thin">
        <color theme="1"/>
      </diagonal>
    </border>
    <border>
      <left style="hair">
        <color theme="1"/>
      </left>
      <right/>
      <top style="hair">
        <color theme="1"/>
      </top>
      <bottom/>
      <diagonal/>
    </border>
    <border>
      <left style="hair">
        <color auto="1"/>
      </left>
      <right/>
      <top/>
      <bottom style="thin">
        <color theme="1"/>
      </bottom>
      <diagonal/>
    </border>
    <border>
      <left style="thin">
        <color theme="1"/>
      </left>
      <right/>
      <top style="thin">
        <color auto="1"/>
      </top>
      <bottom style="hair">
        <color auto="1"/>
      </bottom>
      <diagonal/>
    </border>
    <border>
      <left/>
      <right/>
      <top style="thin">
        <color auto="1"/>
      </top>
      <bottom style="hair">
        <color auto="1"/>
      </bottom>
      <diagonal/>
    </border>
    <border>
      <left/>
      <right style="thin">
        <color theme="1"/>
      </right>
      <top style="thin">
        <color auto="1"/>
      </top>
      <bottom style="hair">
        <color auto="1"/>
      </bottom>
      <diagonal/>
    </border>
    <border>
      <left style="thin">
        <color auto="1"/>
      </left>
      <right/>
      <top style="hair">
        <color theme="1"/>
      </top>
      <bottom style="hair">
        <color theme="1"/>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theme="1"/>
      </left>
      <right/>
      <top style="hair">
        <color theme="1"/>
      </top>
      <bottom style="thin">
        <color auto="1"/>
      </bottom>
      <diagonal/>
    </border>
    <border>
      <left style="hair">
        <color auto="1"/>
      </left>
      <right style="hair">
        <color auto="1"/>
      </right>
      <top style="thin">
        <color auto="1"/>
      </top>
      <bottom/>
      <diagonal/>
    </border>
    <border>
      <left style="hair">
        <color auto="1"/>
      </left>
      <right style="hair">
        <color auto="1"/>
      </right>
      <top/>
      <bottom/>
      <diagonal/>
    </border>
    <border>
      <left style="hair">
        <color auto="1"/>
      </left>
      <right style="hair">
        <color auto="1"/>
      </right>
      <top/>
      <bottom style="thin">
        <color auto="1"/>
      </bottom>
      <diagonal/>
    </border>
    <border diagonalUp="1">
      <left style="thin">
        <color auto="1"/>
      </left>
      <right/>
      <top style="thin">
        <color auto="1"/>
      </top>
      <bottom style="thin">
        <color auto="1"/>
      </bottom>
      <diagonal style="hair">
        <color auto="1"/>
      </diagonal>
    </border>
    <border>
      <left style="hair">
        <color auto="1"/>
      </left>
      <right style="hair">
        <color auto="1"/>
      </right>
      <top style="thin">
        <color auto="1"/>
      </top>
      <bottom style="thin">
        <color auto="1"/>
      </bottom>
      <diagonal/>
    </border>
    <border diagonalUp="1">
      <left style="thin">
        <color auto="1"/>
      </left>
      <right style="hair">
        <color auto="1"/>
      </right>
      <top style="thin">
        <color auto="1"/>
      </top>
      <bottom style="thin">
        <color auto="1"/>
      </bottom>
      <diagonal style="hair">
        <color auto="1"/>
      </diagonal>
    </border>
    <border diagonalUp="1">
      <left style="hair">
        <color auto="1"/>
      </left>
      <right style="hair">
        <color auto="1"/>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s>
  <cellStyleXfs count="15">
    <xf numFmtId="0" fontId="0" fillId="0" borderId="0">
      <alignment vertical="center"/>
    </xf>
    <xf numFmtId="0" fontId="2" fillId="0" borderId="0"/>
    <xf numFmtId="38" fontId="2" fillId="0" borderId="0" applyFont="0" applyFill="0" applyBorder="0" applyAlignment="0" applyProtection="0">
      <alignment vertical="center"/>
    </xf>
    <xf numFmtId="0" fontId="4" fillId="0" borderId="0"/>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7" fillId="0" borderId="0">
      <alignment vertical="center"/>
    </xf>
    <xf numFmtId="0" fontId="2" fillId="0" borderId="0"/>
    <xf numFmtId="0" fontId="5" fillId="0" borderId="0">
      <alignment vertical="center"/>
    </xf>
    <xf numFmtId="0" fontId="7" fillId="0" borderId="0">
      <alignment vertical="center"/>
    </xf>
    <xf numFmtId="0" fontId="7" fillId="0" borderId="0">
      <alignment vertical="center"/>
    </xf>
    <xf numFmtId="0" fontId="7" fillId="0" borderId="0">
      <alignment vertical="center"/>
    </xf>
    <xf numFmtId="0" fontId="15" fillId="0" borderId="0">
      <alignment vertical="center"/>
    </xf>
    <xf numFmtId="0" fontId="5" fillId="0" borderId="0">
      <alignment vertical="center"/>
    </xf>
    <xf numFmtId="0" fontId="5" fillId="0" borderId="0">
      <alignment vertical="center"/>
    </xf>
  </cellStyleXfs>
  <cellXfs count="942">
    <xf numFmtId="0" fontId="0" fillId="0" borderId="0" xfId="0">
      <alignment vertical="center"/>
    </xf>
    <xf numFmtId="186" fontId="10" fillId="0" borderId="0" xfId="7" applyNumberFormat="1" applyFont="1" applyFill="1" applyBorder="1" applyAlignment="1">
      <alignment vertical="center"/>
    </xf>
    <xf numFmtId="186" fontId="11" fillId="0" borderId="0" xfId="7" applyNumberFormat="1" applyFont="1" applyFill="1" applyBorder="1" applyAlignment="1">
      <alignment vertical="center"/>
    </xf>
    <xf numFmtId="186" fontId="11" fillId="0" borderId="0" xfId="7" applyNumberFormat="1" applyFont="1" applyFill="1" applyAlignment="1">
      <alignment vertical="center"/>
    </xf>
    <xf numFmtId="0" fontId="11" fillId="0" borderId="4" xfId="7" applyFont="1" applyFill="1" applyBorder="1" applyAlignment="1">
      <alignment vertical="center" wrapText="1"/>
    </xf>
    <xf numFmtId="0" fontId="11" fillId="0" borderId="4" xfId="7" applyFont="1" applyFill="1" applyBorder="1" applyAlignment="1">
      <alignment vertical="center"/>
    </xf>
    <xf numFmtId="0" fontId="11" fillId="0" borderId="29" xfId="7" applyFont="1" applyFill="1" applyBorder="1" applyAlignment="1">
      <alignment vertical="center"/>
    </xf>
    <xf numFmtId="0" fontId="11" fillId="0" borderId="0" xfId="7" applyFont="1" applyFill="1" applyBorder="1" applyAlignment="1">
      <alignment horizontal="left" vertical="center" wrapText="1"/>
    </xf>
    <xf numFmtId="0" fontId="11" fillId="0" borderId="0" xfId="7" applyFont="1" applyFill="1" applyBorder="1" applyAlignment="1">
      <alignment vertical="center"/>
    </xf>
    <xf numFmtId="0" fontId="11" fillId="0" borderId="0" xfId="7" applyFont="1" applyFill="1" applyBorder="1" applyAlignment="1">
      <alignment horizontal="left" vertical="center"/>
    </xf>
    <xf numFmtId="0" fontId="11" fillId="0" borderId="6" xfId="7" applyFont="1" applyFill="1" applyBorder="1" applyAlignment="1">
      <alignment vertical="center"/>
    </xf>
    <xf numFmtId="0" fontId="11" fillId="0" borderId="8" xfId="7" applyFont="1" applyFill="1" applyBorder="1" applyAlignment="1">
      <alignment vertical="center" wrapText="1"/>
    </xf>
    <xf numFmtId="0" fontId="11" fillId="0" borderId="8" xfId="7" quotePrefix="1" applyFont="1" applyFill="1" applyBorder="1" applyAlignment="1">
      <alignment vertical="center" wrapText="1"/>
    </xf>
    <xf numFmtId="0" fontId="11" fillId="0" borderId="0" xfId="7" applyFont="1" applyFill="1" applyAlignment="1">
      <alignment horizontal="center" vertical="center"/>
    </xf>
    <xf numFmtId="0" fontId="11" fillId="0" borderId="0" xfId="7" applyFont="1" applyFill="1" applyAlignment="1">
      <alignment horizontal="distributed" vertical="center"/>
    </xf>
    <xf numFmtId="0" fontId="11" fillId="0" borderId="0" xfId="7" applyFont="1" applyFill="1" applyAlignment="1">
      <alignment horizontal="right" vertical="center"/>
    </xf>
    <xf numFmtId="0" fontId="11" fillId="0" borderId="0" xfId="7" applyFont="1" applyFill="1" applyAlignment="1">
      <alignment vertical="center"/>
    </xf>
    <xf numFmtId="0" fontId="12" fillId="0" borderId="0" xfId="7" applyFont="1" applyFill="1" applyAlignment="1">
      <alignment vertical="center"/>
    </xf>
    <xf numFmtId="0" fontId="11" fillId="0" borderId="9" xfId="7" applyFont="1" applyFill="1" applyBorder="1" applyAlignment="1">
      <alignment horizontal="center" vertical="center"/>
    </xf>
    <xf numFmtId="0" fontId="11" fillId="0" borderId="9" xfId="7" applyFont="1" applyFill="1" applyBorder="1" applyAlignment="1">
      <alignment horizontal="distributed" vertical="center"/>
    </xf>
    <xf numFmtId="0" fontId="11" fillId="0" borderId="9" xfId="7" applyFont="1" applyFill="1" applyBorder="1" applyAlignment="1">
      <alignment horizontal="right" vertical="center"/>
    </xf>
    <xf numFmtId="0" fontId="11" fillId="0" borderId="9" xfId="7" applyFont="1" applyFill="1" applyBorder="1" applyAlignment="1">
      <alignment vertical="center"/>
    </xf>
    <xf numFmtId="0" fontId="12" fillId="0" borderId="9" xfId="7" applyFont="1" applyFill="1" applyBorder="1" applyAlignment="1">
      <alignment vertical="center"/>
    </xf>
    <xf numFmtId="186" fontId="11" fillId="0" borderId="0" xfId="8" applyNumberFormat="1" applyFont="1" applyFill="1" applyAlignment="1">
      <alignment vertical="center"/>
    </xf>
    <xf numFmtId="3" fontId="11" fillId="0" borderId="0" xfId="7" applyNumberFormat="1" applyFont="1" applyFill="1" applyBorder="1" applyAlignment="1">
      <alignment horizontal="right" vertical="center" wrapText="1"/>
    </xf>
    <xf numFmtId="3" fontId="11" fillId="0" borderId="8" xfId="7" applyNumberFormat="1" applyFont="1" applyFill="1" applyBorder="1" applyAlignment="1">
      <alignment horizontal="right" vertical="center" wrapText="1"/>
    </xf>
    <xf numFmtId="0" fontId="11" fillId="0" borderId="8" xfId="7" applyFont="1" applyFill="1" applyBorder="1" applyAlignment="1">
      <alignment vertical="center"/>
    </xf>
    <xf numFmtId="0" fontId="11" fillId="0" borderId="12" xfId="7" applyFont="1" applyFill="1" applyBorder="1" applyAlignment="1">
      <alignment vertical="center" wrapText="1"/>
    </xf>
    <xf numFmtId="0" fontId="11" fillId="0" borderId="10" xfId="7" applyFont="1" applyFill="1" applyBorder="1" applyAlignment="1">
      <alignment vertical="center" wrapText="1"/>
    </xf>
    <xf numFmtId="0" fontId="12" fillId="0" borderId="11" xfId="7" applyFont="1" applyFill="1" applyBorder="1" applyAlignment="1">
      <alignment vertical="center"/>
    </xf>
    <xf numFmtId="0" fontId="12" fillId="0" borderId="0" xfId="7" applyFont="1" applyFill="1" applyAlignment="1">
      <alignment horizontal="center" vertical="center"/>
    </xf>
    <xf numFmtId="3" fontId="11" fillId="0" borderId="4" xfId="7" applyNumberFormat="1" applyFont="1" applyFill="1" applyBorder="1" applyAlignment="1">
      <alignment vertical="center" wrapText="1"/>
    </xf>
    <xf numFmtId="3" fontId="11" fillId="0" borderId="29" xfId="7" applyNumberFormat="1" applyFont="1" applyFill="1" applyBorder="1" applyAlignment="1">
      <alignment vertical="center" wrapText="1"/>
    </xf>
    <xf numFmtId="0" fontId="12" fillId="0" borderId="0" xfId="7" applyFont="1" applyFill="1" applyBorder="1" applyAlignment="1">
      <alignment vertical="center"/>
    </xf>
    <xf numFmtId="0" fontId="12" fillId="0" borderId="1" xfId="7" applyFont="1" applyFill="1" applyBorder="1" applyAlignment="1">
      <alignment vertical="center"/>
    </xf>
    <xf numFmtId="0" fontId="12" fillId="0" borderId="28" xfId="7" applyFont="1" applyFill="1" applyBorder="1" applyAlignment="1">
      <alignment vertical="center"/>
    </xf>
    <xf numFmtId="0" fontId="12" fillId="0" borderId="28" xfId="7" applyFont="1" applyFill="1" applyBorder="1" applyAlignment="1">
      <alignment vertical="center" wrapText="1"/>
    </xf>
    <xf numFmtId="0" fontId="11" fillId="0" borderId="3" xfId="7" applyFont="1" applyFill="1" applyBorder="1" applyAlignment="1">
      <alignment vertical="center" wrapText="1"/>
    </xf>
    <xf numFmtId="0" fontId="12" fillId="0" borderId="28" xfId="8" applyFont="1" applyFill="1" applyBorder="1" applyAlignment="1">
      <alignment vertical="center" wrapText="1"/>
    </xf>
    <xf numFmtId="0" fontId="11" fillId="0" borderId="7" xfId="7" applyFont="1" applyFill="1" applyBorder="1" applyAlignment="1">
      <alignment horizontal="left" vertical="center" wrapText="1"/>
    </xf>
    <xf numFmtId="187" fontId="11" fillId="0" borderId="8" xfId="7" applyNumberFormat="1" applyFont="1" applyFill="1" applyBorder="1" applyAlignment="1">
      <alignment vertical="center"/>
    </xf>
    <xf numFmtId="0" fontId="11" fillId="0" borderId="8" xfId="7" applyFont="1" applyFill="1" applyBorder="1" applyAlignment="1">
      <alignment horizontal="left" vertical="center"/>
    </xf>
    <xf numFmtId="0" fontId="11" fillId="0" borderId="13" xfId="7" applyFont="1" applyFill="1" applyBorder="1" applyAlignment="1">
      <alignment vertical="center"/>
    </xf>
    <xf numFmtId="0" fontId="12" fillId="0" borderId="2" xfId="8" applyFont="1" applyFill="1" applyBorder="1" applyAlignment="1">
      <alignment vertical="center" wrapText="1"/>
    </xf>
    <xf numFmtId="0" fontId="11" fillId="0" borderId="0" xfId="7" applyFont="1" applyFill="1" applyBorder="1" applyAlignment="1">
      <alignment vertical="center" wrapText="1"/>
    </xf>
    <xf numFmtId="188" fontId="11" fillId="0" borderId="0" xfId="7" applyNumberFormat="1" applyFont="1" applyFill="1" applyBorder="1" applyAlignment="1">
      <alignment horizontal="center" vertical="center" wrapText="1"/>
    </xf>
    <xf numFmtId="186" fontId="12" fillId="0" borderId="0" xfId="7" applyNumberFormat="1" applyFont="1" applyFill="1" applyAlignment="1">
      <alignment vertical="center"/>
    </xf>
    <xf numFmtId="3" fontId="16" fillId="0" borderId="11" xfId="11" applyNumberFormat="1" applyFont="1" applyFill="1" applyBorder="1" applyAlignment="1">
      <alignment horizontal="left" vertical="center"/>
    </xf>
    <xf numFmtId="3" fontId="11" fillId="0" borderId="11" xfId="11" applyNumberFormat="1" applyFont="1" applyFill="1" applyBorder="1" applyAlignment="1">
      <alignment horizontal="left" vertical="center"/>
    </xf>
    <xf numFmtId="0" fontId="0" fillId="0" borderId="11" xfId="0" applyBorder="1">
      <alignment vertical="center"/>
    </xf>
    <xf numFmtId="3" fontId="16" fillId="0" borderId="11" xfId="11" applyNumberFormat="1" applyFont="1" applyBorder="1">
      <alignment vertical="center"/>
    </xf>
    <xf numFmtId="3" fontId="16" fillId="0" borderId="11" xfId="11" applyNumberFormat="1" applyFont="1" applyFill="1" applyBorder="1">
      <alignment vertical="center"/>
    </xf>
    <xf numFmtId="3" fontId="15" fillId="0" borderId="11" xfId="11" applyNumberFormat="1" applyFont="1" applyBorder="1" applyAlignment="1">
      <alignment horizontal="left" vertical="center"/>
    </xf>
    <xf numFmtId="3" fontId="11" fillId="0" borderId="11" xfId="11" applyNumberFormat="1" applyFont="1" applyBorder="1" applyAlignment="1">
      <alignment horizontal="left" vertical="center" wrapText="1"/>
    </xf>
    <xf numFmtId="0" fontId="0" fillId="0" borderId="11" xfId="0" quotePrefix="1" applyBorder="1">
      <alignment vertical="center"/>
    </xf>
    <xf numFmtId="0" fontId="0" fillId="0" borderId="0" xfId="0" applyFill="1">
      <alignment vertical="center"/>
    </xf>
    <xf numFmtId="0" fontId="0" fillId="0" borderId="0" xfId="0" applyFont="1" applyAlignment="1">
      <alignment horizontal="center" vertical="center"/>
    </xf>
    <xf numFmtId="184" fontId="0" fillId="0" borderId="0" xfId="0" applyNumberFormat="1" applyFont="1" applyAlignment="1">
      <alignment horizontal="center" vertical="center"/>
    </xf>
    <xf numFmtId="0" fontId="0" fillId="0" borderId="0" xfId="0" applyFont="1" applyAlignment="1">
      <alignment vertical="center"/>
    </xf>
    <xf numFmtId="184" fontId="0" fillId="0" borderId="5" xfId="0" applyNumberFormat="1"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184" fontId="0" fillId="0" borderId="3" xfId="0" applyNumberFormat="1"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186" fontId="17" fillId="0" borderId="5" xfId="12" applyNumberFormat="1" applyFont="1" applyFill="1" applyBorder="1" applyAlignment="1">
      <alignment vertical="center" wrapText="1"/>
    </xf>
    <xf numFmtId="194" fontId="17" fillId="0" borderId="0" xfId="12" applyNumberFormat="1" applyFont="1" applyFill="1" applyBorder="1" applyAlignment="1">
      <alignment vertical="center" wrapText="1"/>
    </xf>
    <xf numFmtId="194" fontId="17" fillId="0" borderId="6" xfId="12" applyNumberFormat="1" applyFont="1" applyFill="1" applyBorder="1" applyAlignment="1">
      <alignment horizontal="center" vertical="center" wrapText="1"/>
    </xf>
    <xf numFmtId="186" fontId="17" fillId="0" borderId="5" xfId="12" applyNumberFormat="1" applyFont="1" applyFill="1" applyBorder="1" applyAlignment="1">
      <alignment horizontal="center" vertical="center" wrapText="1"/>
    </xf>
    <xf numFmtId="186" fontId="17" fillId="0" borderId="28" xfId="12" applyNumberFormat="1" applyFont="1" applyFill="1" applyBorder="1" applyAlignment="1">
      <alignment vertical="center" wrapText="1"/>
    </xf>
    <xf numFmtId="186" fontId="17" fillId="0" borderId="28" xfId="12" applyNumberFormat="1" applyFont="1" applyFill="1" applyBorder="1" applyAlignment="1">
      <alignment horizontal="center" vertical="center" wrapText="1"/>
    </xf>
    <xf numFmtId="194" fontId="17" fillId="0" borderId="121" xfId="12" applyNumberFormat="1" applyFont="1" applyFill="1" applyBorder="1" applyAlignment="1">
      <alignment horizontal="center" vertical="center"/>
    </xf>
    <xf numFmtId="194" fontId="17" fillId="0" borderId="122" xfId="12" applyNumberFormat="1" applyFont="1" applyFill="1" applyBorder="1" applyAlignment="1">
      <alignment horizontal="center" vertical="center" wrapText="1"/>
    </xf>
    <xf numFmtId="0" fontId="0" fillId="0" borderId="6" xfId="0" applyFont="1" applyBorder="1" applyAlignment="1">
      <alignment horizontal="center" vertical="center"/>
    </xf>
    <xf numFmtId="0" fontId="0" fillId="0" borderId="28" xfId="0" applyFont="1" applyBorder="1" applyAlignment="1">
      <alignment horizontal="center" vertical="center"/>
    </xf>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186" fontId="17" fillId="0" borderId="2" xfId="12" applyNumberFormat="1" applyFont="1" applyFill="1" applyBorder="1" applyAlignment="1">
      <alignment horizontal="center" vertical="center" wrapText="1"/>
    </xf>
    <xf numFmtId="0" fontId="0" fillId="0" borderId="0" xfId="0" applyFont="1" applyAlignment="1">
      <alignment horizontal="center" vertical="center" wrapText="1"/>
    </xf>
    <xf numFmtId="186" fontId="17" fillId="0" borderId="9" xfId="12" applyNumberFormat="1" applyFont="1" applyFill="1" applyBorder="1" applyAlignment="1">
      <alignment horizontal="right" vertical="center"/>
    </xf>
    <xf numFmtId="194" fontId="17" fillId="0" borderId="9" xfId="12" applyNumberFormat="1" applyFont="1" applyFill="1" applyBorder="1" applyAlignment="1">
      <alignment horizontal="right" vertical="center"/>
    </xf>
    <xf numFmtId="186" fontId="17" fillId="0" borderId="9" xfId="12" applyNumberFormat="1" applyFont="1" applyFill="1" applyBorder="1" applyAlignment="1">
      <alignment horizontal="right" vertical="center" wrapText="1"/>
    </xf>
    <xf numFmtId="194" fontId="17" fillId="0" borderId="9" xfId="12" applyNumberFormat="1" applyFont="1" applyFill="1" applyBorder="1" applyAlignment="1">
      <alignment horizontal="right" vertical="center" wrapText="1"/>
    </xf>
    <xf numFmtId="194" fontId="17" fillId="0" borderId="9" xfId="12" applyNumberFormat="1" applyFont="1" applyFill="1" applyBorder="1" applyAlignment="1">
      <alignment horizontal="center" vertical="center" wrapText="1"/>
    </xf>
    <xf numFmtId="186" fontId="17" fillId="0" borderId="9" xfId="12" applyNumberFormat="1" applyFont="1" applyFill="1" applyBorder="1" applyAlignment="1">
      <alignment vertical="center"/>
    </xf>
    <xf numFmtId="186" fontId="17" fillId="0" borderId="4" xfId="12" applyNumberFormat="1" applyFont="1" applyFill="1" applyBorder="1" applyAlignment="1">
      <alignment vertical="center"/>
    </xf>
    <xf numFmtId="194" fontId="17" fillId="0" borderId="0" xfId="12" applyNumberFormat="1"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29" xfId="0" applyFont="1" applyBorder="1" applyAlignment="1">
      <alignment horizontal="center" vertical="center"/>
    </xf>
    <xf numFmtId="186" fontId="17" fillId="0" borderId="78" xfId="12" applyNumberFormat="1" applyFont="1" applyFill="1" applyBorder="1" applyAlignment="1">
      <alignment horizontal="right" vertical="center"/>
    </xf>
    <xf numFmtId="194" fontId="17" fillId="0" borderId="123" xfId="12" applyNumberFormat="1" applyFont="1" applyFill="1" applyBorder="1" applyAlignment="1">
      <alignment horizontal="right" vertical="center"/>
    </xf>
    <xf numFmtId="186" fontId="17" fillId="0" borderId="78" xfId="12" applyNumberFormat="1" applyFont="1" applyFill="1" applyBorder="1" applyAlignment="1">
      <alignment horizontal="right" vertical="center" wrapText="1"/>
    </xf>
    <xf numFmtId="194" fontId="17" fillId="0" borderId="124" xfId="12" applyNumberFormat="1" applyFont="1" applyFill="1" applyBorder="1" applyAlignment="1">
      <alignment horizontal="right" vertical="center" wrapText="1"/>
    </xf>
    <xf numFmtId="194" fontId="17" fillId="0" borderId="73" xfId="12" applyNumberFormat="1" applyFont="1" applyFill="1" applyBorder="1" applyAlignment="1">
      <alignment horizontal="center" vertical="center" wrapText="1"/>
    </xf>
    <xf numFmtId="194" fontId="17" fillId="0" borderId="78" xfId="12" applyNumberFormat="1" applyFont="1" applyFill="1" applyBorder="1" applyAlignment="1">
      <alignment horizontal="right" vertical="center" wrapText="1"/>
    </xf>
    <xf numFmtId="185" fontId="0" fillId="0" borderId="11" xfId="0" applyNumberFormat="1" applyFont="1" applyBorder="1" applyAlignment="1">
      <alignment horizontal="center" vertical="center"/>
    </xf>
    <xf numFmtId="186" fontId="17" fillId="0" borderId="0" xfId="12" applyNumberFormat="1" applyFont="1" applyFill="1" applyBorder="1" applyAlignment="1">
      <alignment vertical="center"/>
    </xf>
    <xf numFmtId="184" fontId="0" fillId="0" borderId="4" xfId="0" applyNumberFormat="1" applyFont="1" applyBorder="1" applyAlignment="1">
      <alignment horizontal="center" vertical="center"/>
    </xf>
    <xf numFmtId="184" fontId="0" fillId="0" borderId="29" xfId="0" applyNumberFormat="1" applyFont="1" applyBorder="1" applyAlignment="1">
      <alignment horizontal="center" vertical="center"/>
    </xf>
    <xf numFmtId="0" fontId="0" fillId="0" borderId="1" xfId="0" applyFont="1" applyBorder="1" applyAlignment="1">
      <alignment horizontal="center" vertical="center"/>
    </xf>
    <xf numFmtId="186" fontId="17" fillId="0" borderId="1" xfId="12" applyNumberFormat="1" applyFont="1" applyFill="1" applyBorder="1" applyAlignment="1">
      <alignment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xf>
    <xf numFmtId="0" fontId="0" fillId="0" borderId="13" xfId="0" applyFont="1" applyBorder="1" applyAlignment="1">
      <alignment horizontal="center" vertical="center"/>
    </xf>
    <xf numFmtId="186" fontId="17" fillId="0" borderId="79" xfId="12" applyNumberFormat="1" applyFont="1" applyFill="1" applyBorder="1" applyAlignment="1">
      <alignment horizontal="right" vertical="center"/>
    </xf>
    <xf numFmtId="194" fontId="17" fillId="0" borderId="80" xfId="12" applyNumberFormat="1" applyFont="1" applyFill="1" applyBorder="1" applyAlignment="1">
      <alignment horizontal="right" vertical="center"/>
    </xf>
    <xf numFmtId="186" fontId="17" fillId="0" borderId="79" xfId="12" applyNumberFormat="1" applyFont="1" applyFill="1" applyBorder="1" applyAlignment="1">
      <alignment horizontal="right" vertical="center" wrapText="1"/>
    </xf>
    <xf numFmtId="194" fontId="17" fillId="0" borderId="125" xfId="12" applyNumberFormat="1" applyFont="1" applyFill="1" applyBorder="1" applyAlignment="1">
      <alignment horizontal="right" vertical="center" wrapText="1"/>
    </xf>
    <xf numFmtId="194" fontId="17" fillId="0" borderId="80" xfId="12" applyNumberFormat="1" applyFont="1" applyFill="1" applyBorder="1" applyAlignment="1">
      <alignment horizontal="center" vertical="center" wrapText="1"/>
    </xf>
    <xf numFmtId="0" fontId="0" fillId="0" borderId="11" xfId="0" applyFont="1" applyBorder="1" applyAlignment="1">
      <alignment horizontal="center" vertical="center"/>
    </xf>
    <xf numFmtId="186" fontId="17" fillId="0" borderId="11" xfId="12" applyNumberFormat="1" applyFont="1" applyFill="1" applyBorder="1" applyAlignment="1">
      <alignment horizontal="right" vertical="center" wrapText="1"/>
    </xf>
    <xf numFmtId="0" fontId="0" fillId="0" borderId="9" xfId="0" applyFont="1" applyBorder="1" applyAlignment="1">
      <alignment horizontal="center" vertical="center"/>
    </xf>
    <xf numFmtId="0" fontId="0" fillId="0" borderId="10" xfId="0" applyFont="1" applyBorder="1" applyAlignment="1">
      <alignment horizontal="center" vertical="center"/>
    </xf>
    <xf numFmtId="186" fontId="17" fillId="0" borderId="11" xfId="12" applyNumberFormat="1" applyFont="1" applyFill="1" applyBorder="1" applyAlignment="1">
      <alignment vertical="center"/>
    </xf>
    <xf numFmtId="184" fontId="0" fillId="0" borderId="0" xfId="0" applyNumberFormat="1" applyFont="1" applyBorder="1" applyAlignment="1">
      <alignment horizontal="center" vertical="center"/>
    </xf>
    <xf numFmtId="184" fontId="0" fillId="0" borderId="6" xfId="0" applyNumberFormat="1" applyFont="1" applyBorder="1" applyAlignment="1">
      <alignment horizontal="center" vertical="center"/>
    </xf>
    <xf numFmtId="195" fontId="17" fillId="0" borderId="28" xfId="12" applyNumberFormat="1" applyFont="1" applyFill="1" applyBorder="1" applyAlignment="1">
      <alignment vertical="top" wrapText="1"/>
    </xf>
    <xf numFmtId="0" fontId="0" fillId="0" borderId="5" xfId="0" applyFont="1" applyBorder="1" applyAlignment="1">
      <alignment horizontal="center" vertical="center" wrapText="1"/>
    </xf>
    <xf numFmtId="184" fontId="0" fillId="0" borderId="7" xfId="0" applyNumberFormat="1" applyFont="1" applyBorder="1" applyAlignment="1">
      <alignment horizontal="center" vertical="center"/>
    </xf>
    <xf numFmtId="184" fontId="0" fillId="0" borderId="8" xfId="0" applyNumberFormat="1" applyFont="1" applyBorder="1" applyAlignment="1">
      <alignment horizontal="center" vertical="center"/>
    </xf>
    <xf numFmtId="184" fontId="0" fillId="0" borderId="13" xfId="0" applyNumberFormat="1" applyFont="1" applyBorder="1" applyAlignment="1">
      <alignment horizontal="center" vertical="center"/>
    </xf>
    <xf numFmtId="0" fontId="0" fillId="0" borderId="7" xfId="0" applyFont="1" applyBorder="1" applyAlignment="1">
      <alignment horizontal="center" vertical="center"/>
    </xf>
    <xf numFmtId="195" fontId="17" fillId="0" borderId="2" xfId="12" applyNumberFormat="1" applyFont="1" applyFill="1" applyBorder="1" applyAlignment="1">
      <alignment vertical="top" wrapText="1"/>
    </xf>
    <xf numFmtId="186" fontId="17" fillId="0" borderId="0" xfId="12" applyNumberFormat="1" applyFont="1" applyFill="1" applyAlignment="1">
      <alignment vertical="center"/>
    </xf>
    <xf numFmtId="194" fontId="17" fillId="0" borderId="0" xfId="12" applyNumberFormat="1" applyFont="1" applyFill="1" applyAlignment="1">
      <alignment vertical="center"/>
    </xf>
    <xf numFmtId="194" fontId="17" fillId="0" borderId="0" xfId="12" applyNumberFormat="1" applyFont="1" applyFill="1" applyAlignment="1">
      <alignment horizontal="center" vertical="center"/>
    </xf>
    <xf numFmtId="0" fontId="11" fillId="0" borderId="0" xfId="7" applyFont="1"/>
    <xf numFmtId="0" fontId="18" fillId="0" borderId="0" xfId="7" applyFont="1"/>
    <xf numFmtId="3" fontId="11" fillId="0" borderId="0" xfId="7" applyNumberFormat="1" applyFont="1" applyFill="1" applyBorder="1" applyAlignment="1">
      <alignment horizontal="right" vertical="center" wrapText="1"/>
    </xf>
    <xf numFmtId="0" fontId="11" fillId="0" borderId="6" xfId="7" applyFont="1" applyFill="1" applyBorder="1" applyAlignment="1">
      <alignment vertical="center" wrapText="1"/>
    </xf>
    <xf numFmtId="0" fontId="11" fillId="0" borderId="13" xfId="7" applyFont="1" applyFill="1" applyBorder="1" applyAlignment="1">
      <alignment vertical="center" wrapText="1"/>
    </xf>
    <xf numFmtId="0" fontId="11" fillId="0" borderId="0" xfId="8" applyFont="1" applyFill="1" applyBorder="1" applyAlignment="1">
      <alignment horizontal="left" vertical="center" wrapText="1"/>
    </xf>
    <xf numFmtId="0" fontId="11" fillId="0" borderId="0" xfId="7" applyFont="1" applyFill="1" applyBorder="1" applyAlignment="1">
      <alignment horizontal="left" vertical="center" wrapText="1"/>
    </xf>
    <xf numFmtId="0" fontId="2" fillId="0" borderId="0" xfId="8" applyFont="1" applyFill="1" applyBorder="1" applyAlignment="1">
      <alignment vertical="center" wrapText="1"/>
    </xf>
    <xf numFmtId="0" fontId="13" fillId="0" borderId="0" xfId="8" applyFont="1" applyFill="1" applyBorder="1" applyAlignment="1">
      <alignment vertical="center" wrapText="1"/>
    </xf>
    <xf numFmtId="0" fontId="11" fillId="0" borderId="4" xfId="0" applyFont="1" applyFill="1" applyBorder="1" applyAlignment="1">
      <alignment vertical="center"/>
    </xf>
    <xf numFmtId="0" fontId="11" fillId="0" borderId="8" xfId="0" applyFont="1" applyFill="1" applyBorder="1" applyAlignment="1">
      <alignment vertical="center" wrapText="1"/>
    </xf>
    <xf numFmtId="0" fontId="11" fillId="0" borderId="8" xfId="0" quotePrefix="1" applyFont="1" applyFill="1" applyBorder="1" applyAlignment="1">
      <alignment vertical="center" wrapText="1"/>
    </xf>
    <xf numFmtId="3" fontId="11" fillId="0" borderId="11" xfId="11" applyNumberFormat="1" applyFont="1" applyBorder="1" applyAlignment="1">
      <alignment horizontal="left" vertical="center"/>
    </xf>
    <xf numFmtId="3" fontId="16" fillId="0" borderId="11" xfId="11" applyNumberFormat="1" applyFont="1" applyBorder="1" applyAlignment="1">
      <alignment horizontal="left" vertical="center"/>
    </xf>
    <xf numFmtId="0" fontId="0" fillId="0" borderId="8" xfId="0" applyFont="1" applyBorder="1" applyAlignment="1">
      <alignment horizontal="center" vertical="center"/>
    </xf>
    <xf numFmtId="0" fontId="0" fillId="0" borderId="13" xfId="0" applyFont="1" applyBorder="1" applyAlignment="1">
      <alignment horizontal="center" vertical="center"/>
    </xf>
    <xf numFmtId="0" fontId="0" fillId="0" borderId="29" xfId="0" applyFont="1" applyBorder="1" applyAlignment="1">
      <alignment horizontal="center" vertical="center"/>
    </xf>
    <xf numFmtId="0" fontId="0" fillId="0" borderId="6" xfId="0" applyFont="1" applyBorder="1" applyAlignment="1">
      <alignment horizontal="center" vertical="center"/>
    </xf>
    <xf numFmtId="0" fontId="0" fillId="0" borderId="4" xfId="0" applyFont="1" applyBorder="1" applyAlignment="1">
      <alignment horizontal="center" vertical="center"/>
    </xf>
    <xf numFmtId="38" fontId="17" fillId="0" borderId="1" xfId="4" applyFont="1" applyFill="1" applyBorder="1" applyAlignment="1">
      <alignment horizontal="right" vertical="center"/>
    </xf>
    <xf numFmtId="38" fontId="17" fillId="0" borderId="2" xfId="4" applyFont="1" applyFill="1" applyBorder="1" applyAlignment="1">
      <alignment horizontal="right" vertical="center"/>
    </xf>
    <xf numFmtId="186" fontId="11" fillId="0" borderId="0" xfId="7" applyNumberFormat="1" applyFont="1" applyAlignment="1">
      <alignment vertical="center"/>
    </xf>
    <xf numFmtId="186" fontId="11" fillId="0" borderId="0" xfId="14" applyNumberFormat="1" applyFont="1" applyAlignment="1">
      <alignment vertical="center"/>
    </xf>
    <xf numFmtId="0" fontId="0" fillId="0" borderId="0" xfId="0" applyNumberFormat="1" applyFont="1" applyAlignment="1">
      <alignment horizontal="center" vertical="center"/>
    </xf>
    <xf numFmtId="0" fontId="11" fillId="0" borderId="0" xfId="7" applyNumberFormat="1" applyFont="1" applyFill="1" applyAlignment="1">
      <alignment vertical="center"/>
    </xf>
    <xf numFmtId="0" fontId="0" fillId="0" borderId="3" xfId="0" applyNumberFormat="1" applyFont="1" applyBorder="1" applyAlignment="1">
      <alignment horizontal="center" vertical="center"/>
    </xf>
    <xf numFmtId="0" fontId="0" fillId="0" borderId="5" xfId="0" applyNumberFormat="1" applyFont="1" applyBorder="1" applyAlignment="1">
      <alignment horizontal="center" vertical="center"/>
    </xf>
    <xf numFmtId="0" fontId="0" fillId="0" borderId="7" xfId="0" applyNumberFormat="1" applyFont="1" applyBorder="1" applyAlignment="1">
      <alignment horizontal="center" vertical="center"/>
    </xf>
    <xf numFmtId="0" fontId="19" fillId="0" borderId="0" xfId="0" applyFont="1">
      <alignment vertical="center"/>
    </xf>
    <xf numFmtId="0" fontId="20" fillId="0" borderId="0" xfId="0" applyFont="1">
      <alignment vertical="center"/>
    </xf>
    <xf numFmtId="0" fontId="21" fillId="2" borderId="0" xfId="0" applyFont="1" applyFill="1" applyBorder="1" applyAlignment="1">
      <alignment vertical="center"/>
    </xf>
    <xf numFmtId="0" fontId="21" fillId="3" borderId="0" xfId="0" applyFont="1" applyFill="1" applyBorder="1" applyAlignment="1">
      <alignment vertical="center"/>
    </xf>
    <xf numFmtId="0" fontId="21" fillId="0" borderId="11" xfId="0" applyFont="1" applyBorder="1" applyAlignment="1">
      <alignment vertical="center"/>
    </xf>
    <xf numFmtId="0" fontId="21" fillId="2" borderId="0" xfId="0" applyFont="1" applyFill="1" applyAlignment="1">
      <alignment vertical="center"/>
    </xf>
    <xf numFmtId="0" fontId="21" fillId="0" borderId="10" xfId="0" applyFont="1" applyBorder="1" applyAlignment="1">
      <alignment vertical="center"/>
    </xf>
    <xf numFmtId="0" fontId="21" fillId="2" borderId="0" xfId="0" applyFont="1" applyFill="1" applyBorder="1" applyAlignment="1">
      <alignment horizontal="right" vertical="center"/>
    </xf>
    <xf numFmtId="0" fontId="24" fillId="2" borderId="0" xfId="0" applyFont="1" applyFill="1" applyBorder="1" applyAlignment="1">
      <alignment vertical="center"/>
    </xf>
    <xf numFmtId="0" fontId="22" fillId="2" borderId="0" xfId="0" applyFont="1" applyFill="1" applyBorder="1" applyAlignment="1">
      <alignment vertical="center"/>
    </xf>
    <xf numFmtId="0" fontId="22" fillId="2" borderId="0" xfId="0" applyFont="1" applyFill="1" applyAlignment="1">
      <alignment vertical="center"/>
    </xf>
    <xf numFmtId="0" fontId="21" fillId="2" borderId="4" xfId="0" applyFont="1" applyFill="1" applyBorder="1" applyAlignment="1">
      <alignment vertical="center"/>
    </xf>
    <xf numFmtId="0" fontId="21" fillId="0" borderId="0" xfId="0" applyFont="1" applyFill="1" applyBorder="1" applyAlignment="1">
      <alignment vertical="center"/>
    </xf>
    <xf numFmtId="0" fontId="21" fillId="2" borderId="0" xfId="0" applyNumberFormat="1" applyFont="1" applyFill="1" applyBorder="1" applyAlignment="1">
      <alignment vertical="center"/>
    </xf>
    <xf numFmtId="0" fontId="21" fillId="3" borderId="0" xfId="0" applyFont="1" applyFill="1" applyBorder="1" applyAlignment="1">
      <alignment horizontal="center" vertical="center"/>
    </xf>
    <xf numFmtId="0" fontId="21" fillId="3" borderId="8" xfId="0" applyFont="1" applyFill="1" applyBorder="1" applyAlignment="1">
      <alignment horizontal="center" vertical="center"/>
    </xf>
    <xf numFmtId="0" fontId="21" fillId="3" borderId="9" xfId="0" applyFont="1" applyFill="1" applyBorder="1" applyAlignment="1">
      <alignment horizontal="center" vertical="center"/>
    </xf>
    <xf numFmtId="0" fontId="21" fillId="2" borderId="0" xfId="0" applyNumberFormat="1" applyFont="1" applyFill="1" applyBorder="1" applyAlignment="1">
      <alignment horizontal="center" vertical="center"/>
    </xf>
    <xf numFmtId="0" fontId="21" fillId="2" borderId="11" xfId="0" applyFont="1" applyFill="1" applyBorder="1" applyAlignment="1">
      <alignment vertical="center"/>
    </xf>
    <xf numFmtId="0" fontId="21" fillId="2" borderId="8" xfId="0" applyFont="1" applyFill="1" applyBorder="1" applyAlignment="1">
      <alignment vertical="center"/>
    </xf>
    <xf numFmtId="0" fontId="21" fillId="2" borderId="5" xfId="0" applyFont="1" applyFill="1" applyBorder="1" applyAlignment="1">
      <alignment vertical="center"/>
    </xf>
    <xf numFmtId="0" fontId="21" fillId="2" borderId="12" xfId="0" applyFont="1" applyFill="1" applyBorder="1" applyAlignment="1">
      <alignment vertical="center"/>
    </xf>
    <xf numFmtId="0" fontId="21" fillId="2" borderId="0" xfId="0" applyFont="1" applyFill="1" applyBorder="1" applyAlignment="1">
      <alignment horizontal="distributed" vertical="center"/>
    </xf>
    <xf numFmtId="0" fontId="23" fillId="0" borderId="8" xfId="0" applyFont="1" applyFill="1" applyBorder="1" applyAlignment="1">
      <alignment vertical="center"/>
    </xf>
    <xf numFmtId="0" fontId="23" fillId="2" borderId="9" xfId="0" applyFont="1" applyFill="1" applyBorder="1" applyAlignment="1">
      <alignment horizontal="center" vertical="center"/>
    </xf>
    <xf numFmtId="32" fontId="21" fillId="2" borderId="11" xfId="0" applyNumberFormat="1" applyFont="1" applyFill="1" applyBorder="1" applyAlignment="1">
      <alignment vertical="center"/>
    </xf>
    <xf numFmtId="0" fontId="21" fillId="2" borderId="10" xfId="0" applyFont="1" applyFill="1" applyBorder="1" applyAlignment="1">
      <alignment vertical="center"/>
    </xf>
    <xf numFmtId="0" fontId="21" fillId="2" borderId="3" xfId="0" applyNumberFormat="1" applyFont="1" applyFill="1" applyBorder="1" applyAlignment="1">
      <alignment vertical="center"/>
    </xf>
    <xf numFmtId="0" fontId="21" fillId="2" borderId="4" xfId="0" applyNumberFormat="1" applyFont="1" applyFill="1" applyBorder="1" applyAlignment="1">
      <alignment vertical="center"/>
    </xf>
    <xf numFmtId="0" fontId="21" fillId="2" borderId="29" xfId="0" applyNumberFormat="1" applyFont="1" applyFill="1" applyBorder="1" applyAlignment="1">
      <alignment vertical="center"/>
    </xf>
    <xf numFmtId="0" fontId="21" fillId="2" borderId="5" xfId="0" applyNumberFormat="1" applyFont="1" applyFill="1" applyBorder="1" applyAlignment="1">
      <alignment vertical="center"/>
    </xf>
    <xf numFmtId="177" fontId="21" fillId="2" borderId="11" xfId="0" applyNumberFormat="1" applyFont="1" applyFill="1" applyBorder="1" applyAlignment="1">
      <alignment vertical="center"/>
    </xf>
    <xf numFmtId="0" fontId="21" fillId="2" borderId="7" xfId="0" applyNumberFormat="1" applyFont="1" applyFill="1" applyBorder="1" applyAlignment="1">
      <alignment vertical="center"/>
    </xf>
    <xf numFmtId="0" fontId="21" fillId="2" borderId="8" xfId="0" applyNumberFormat="1" applyFont="1" applyFill="1" applyBorder="1" applyAlignment="1">
      <alignment vertical="center"/>
    </xf>
    <xf numFmtId="0" fontId="21" fillId="2" borderId="13" xfId="0" applyNumberFormat="1" applyFont="1" applyFill="1" applyBorder="1" applyAlignment="1">
      <alignment vertical="center"/>
    </xf>
    <xf numFmtId="0" fontId="21" fillId="0" borderId="0" xfId="0" applyFont="1" applyAlignment="1">
      <alignment vertical="center"/>
    </xf>
    <xf numFmtId="0" fontId="21" fillId="3" borderId="0" xfId="0" applyFont="1" applyFill="1" applyAlignment="1">
      <alignment vertical="center"/>
    </xf>
    <xf numFmtId="0" fontId="21" fillId="2" borderId="0" xfId="0" applyFont="1" applyFill="1" applyAlignment="1">
      <alignment horizontal="center" vertical="center"/>
    </xf>
    <xf numFmtId="0" fontId="21" fillId="2" borderId="15" xfId="1" applyFont="1" applyFill="1" applyBorder="1" applyAlignment="1">
      <alignment vertical="center"/>
    </xf>
    <xf numFmtId="0" fontId="23" fillId="2" borderId="15" xfId="1" applyFont="1" applyFill="1" applyBorder="1" applyAlignment="1">
      <alignment vertical="center"/>
    </xf>
    <xf numFmtId="0" fontId="21" fillId="2" borderId="72" xfId="0" applyFont="1" applyFill="1" applyBorder="1" applyAlignment="1">
      <alignment horizontal="center" vertical="center" shrinkToFit="1"/>
    </xf>
    <xf numFmtId="0" fontId="21" fillId="2" borderId="4" xfId="1" applyFont="1" applyFill="1" applyBorder="1" applyAlignment="1">
      <alignment vertical="center"/>
    </xf>
    <xf numFmtId="0" fontId="21" fillId="2" borderId="4" xfId="1" applyFont="1" applyFill="1" applyBorder="1" applyAlignment="1">
      <alignment horizontal="center" vertical="center"/>
    </xf>
    <xf numFmtId="176" fontId="21" fillId="2" borderId="4" xfId="1" applyNumberFormat="1" applyFont="1" applyFill="1" applyBorder="1" applyAlignment="1">
      <alignment horizontal="center" vertical="center"/>
    </xf>
    <xf numFmtId="0" fontId="21" fillId="2" borderId="0" xfId="1" applyFont="1" applyFill="1" applyBorder="1" applyAlignment="1">
      <alignment vertical="center"/>
    </xf>
    <xf numFmtId="0" fontId="21" fillId="2" borderId="8" xfId="1" applyFont="1" applyFill="1" applyBorder="1" applyAlignment="1">
      <alignment vertical="center"/>
    </xf>
    <xf numFmtId="0" fontId="21" fillId="2" borderId="1" xfId="1" applyFont="1" applyFill="1" applyBorder="1" applyAlignment="1">
      <alignment vertical="center" textRotation="255" shrinkToFit="1"/>
    </xf>
    <xf numFmtId="0" fontId="21" fillId="2" borderId="28" xfId="1" applyFont="1" applyFill="1" applyBorder="1" applyAlignment="1">
      <alignment vertical="center" textRotation="255" shrinkToFit="1"/>
    </xf>
    <xf numFmtId="0" fontId="21" fillId="2" borderId="2" xfId="0" applyFont="1" applyFill="1" applyBorder="1" applyAlignment="1">
      <alignment vertical="center"/>
    </xf>
    <xf numFmtId="0" fontId="21" fillId="2" borderId="14" xfId="1" applyNumberFormat="1" applyFont="1" applyFill="1" applyBorder="1" applyAlignment="1">
      <alignment horizontal="center" vertical="center"/>
    </xf>
    <xf numFmtId="0" fontId="21" fillId="2" borderId="48" xfId="1" applyFont="1" applyFill="1" applyBorder="1" applyAlignment="1">
      <alignment vertical="center" shrinkToFit="1"/>
    </xf>
    <xf numFmtId="0" fontId="23" fillId="2" borderId="8" xfId="1" applyFont="1" applyFill="1" applyBorder="1" applyAlignment="1">
      <alignment vertical="center"/>
    </xf>
    <xf numFmtId="0" fontId="21" fillId="2" borderId="0" xfId="0" applyNumberFormat="1" applyFont="1" applyFill="1" applyAlignment="1">
      <alignment vertical="center"/>
    </xf>
    <xf numFmtId="0" fontId="21" fillId="2" borderId="0" xfId="1" applyFont="1" applyFill="1" applyBorder="1" applyAlignment="1">
      <alignment vertical="center" shrinkToFit="1"/>
    </xf>
    <xf numFmtId="0" fontId="21" fillId="2" borderId="0" xfId="0" applyFont="1" applyFill="1" applyBorder="1" applyAlignment="1">
      <alignment vertical="center" shrinkToFit="1"/>
    </xf>
    <xf numFmtId="0" fontId="21" fillId="2" borderId="1" xfId="1" applyFont="1" applyFill="1" applyBorder="1" applyAlignment="1">
      <alignment horizontal="center" vertical="top" textRotation="255" shrinkToFit="1"/>
    </xf>
    <xf numFmtId="0" fontId="21" fillId="2" borderId="11" xfId="1" applyFont="1" applyFill="1" applyBorder="1" applyAlignment="1">
      <alignment vertical="center" textRotation="255" shrinkToFit="1"/>
    </xf>
    <xf numFmtId="0" fontId="21" fillId="2" borderId="8" xfId="1" applyFont="1" applyFill="1" applyBorder="1" applyAlignment="1">
      <alignment horizontal="center" vertical="center" textRotation="255"/>
    </xf>
    <xf numFmtId="0" fontId="21" fillId="2" borderId="8" xfId="1" applyFont="1" applyFill="1" applyBorder="1" applyAlignment="1">
      <alignment horizontal="center" vertical="center"/>
    </xf>
    <xf numFmtId="176" fontId="21" fillId="2" borderId="8" xfId="1" applyNumberFormat="1" applyFont="1" applyFill="1" applyBorder="1" applyAlignment="1">
      <alignment horizontal="center" vertical="center"/>
    </xf>
    <xf numFmtId="0" fontId="21" fillId="2" borderId="81" xfId="0" applyFont="1" applyFill="1" applyBorder="1" applyAlignment="1">
      <alignment vertical="center" shrinkToFit="1"/>
    </xf>
    <xf numFmtId="0" fontId="21" fillId="2" borderId="82" xfId="0" applyFont="1" applyFill="1" applyBorder="1" applyAlignment="1">
      <alignment vertical="center" shrinkToFit="1"/>
    </xf>
    <xf numFmtId="0" fontId="21" fillId="2" borderId="83" xfId="0" applyFont="1" applyFill="1" applyBorder="1" applyAlignment="1">
      <alignment vertical="center" shrinkToFit="1"/>
    </xf>
    <xf numFmtId="0" fontId="21" fillId="2" borderId="9" xfId="0" applyFont="1" applyFill="1" applyBorder="1" applyAlignment="1">
      <alignment vertical="center"/>
    </xf>
    <xf numFmtId="0" fontId="21" fillId="2" borderId="9" xfId="1" applyFont="1" applyFill="1" applyBorder="1" applyAlignment="1">
      <alignment vertical="center"/>
    </xf>
    <xf numFmtId="0" fontId="21" fillId="2" borderId="9" xfId="1" applyFont="1" applyFill="1" applyBorder="1" applyAlignment="1">
      <alignment horizontal="center" vertical="center"/>
    </xf>
    <xf numFmtId="0" fontId="23" fillId="2" borderId="81" xfId="0" applyFont="1" applyFill="1" applyBorder="1" applyAlignment="1">
      <alignment vertical="center" shrinkToFit="1"/>
    </xf>
    <xf numFmtId="0" fontId="23" fillId="2" borderId="82" xfId="0" applyFont="1" applyFill="1" applyBorder="1" applyAlignment="1">
      <alignment vertical="center" shrinkToFit="1"/>
    </xf>
    <xf numFmtId="0" fontId="23" fillId="2" borderId="103" xfId="0" applyFont="1" applyFill="1" applyBorder="1" applyAlignment="1">
      <alignment vertical="center" shrinkToFit="1"/>
    </xf>
    <xf numFmtId="0" fontId="23" fillId="2" borderId="104" xfId="0" applyFont="1" applyFill="1" applyBorder="1" applyAlignment="1">
      <alignment vertical="center" shrinkToFit="1"/>
    </xf>
    <xf numFmtId="0" fontId="26" fillId="2" borderId="0" xfId="1" applyFont="1" applyFill="1" applyBorder="1" applyAlignment="1">
      <alignment vertical="center"/>
    </xf>
    <xf numFmtId="0" fontId="26" fillId="2" borderId="15" xfId="1" applyFont="1" applyFill="1" applyBorder="1" applyAlignment="1">
      <alignment vertical="center"/>
    </xf>
    <xf numFmtId="0" fontId="26" fillId="2" borderId="0" xfId="0" applyFont="1" applyFill="1" applyBorder="1" applyAlignment="1">
      <alignment vertical="center"/>
    </xf>
    <xf numFmtId="0" fontId="21" fillId="2" borderId="0" xfId="1" applyFont="1" applyFill="1" applyBorder="1" applyAlignment="1">
      <alignment horizontal="center" vertical="center"/>
    </xf>
    <xf numFmtId="0" fontId="21" fillId="2" borderId="31" xfId="1" applyFont="1" applyFill="1" applyBorder="1" applyAlignment="1">
      <alignment horizontal="center" vertical="center"/>
    </xf>
    <xf numFmtId="0" fontId="26" fillId="2" borderId="9" xfId="1" applyFont="1" applyFill="1" applyBorder="1" applyAlignment="1">
      <alignment vertical="center"/>
    </xf>
    <xf numFmtId="0" fontId="21" fillId="0" borderId="0" xfId="3" applyFont="1" applyFill="1" applyBorder="1" applyAlignment="1">
      <alignment horizontal="left" vertical="top"/>
    </xf>
    <xf numFmtId="0" fontId="21" fillId="2" borderId="0" xfId="3" applyFont="1" applyFill="1" applyBorder="1" applyAlignment="1">
      <alignment horizontal="left" vertical="top"/>
    </xf>
    <xf numFmtId="0" fontId="21" fillId="2" borderId="0" xfId="3" applyFont="1" applyFill="1" applyBorder="1" applyAlignment="1">
      <alignment vertical="top"/>
    </xf>
    <xf numFmtId="0" fontId="21" fillId="0" borderId="0" xfId="3" applyFont="1" applyFill="1" applyBorder="1" applyAlignment="1">
      <alignment vertical="top"/>
    </xf>
    <xf numFmtId="0" fontId="21" fillId="0" borderId="0" xfId="0" applyFont="1" applyFill="1" applyBorder="1" applyAlignment="1">
      <alignment horizontal="distributed" vertical="center" shrinkToFit="1"/>
    </xf>
    <xf numFmtId="0" fontId="21" fillId="2" borderId="0" xfId="0" applyFont="1" applyFill="1" applyBorder="1" applyAlignment="1">
      <alignment horizontal="distributed" vertical="center" shrinkToFit="1"/>
    </xf>
    <xf numFmtId="0" fontId="27" fillId="0" borderId="0" xfId="0" applyFont="1" applyFill="1" applyBorder="1" applyAlignment="1">
      <alignment vertical="center"/>
    </xf>
    <xf numFmtId="0" fontId="23" fillId="0" borderId="5" xfId="3" applyFont="1" applyFill="1" applyBorder="1" applyAlignment="1">
      <alignment horizontal="center" vertical="center" wrapText="1"/>
    </xf>
    <xf numFmtId="0" fontId="23" fillId="0" borderId="0" xfId="3" applyFont="1" applyFill="1" applyBorder="1" applyAlignment="1">
      <alignment horizontal="center" vertical="center" wrapText="1"/>
    </xf>
    <xf numFmtId="3" fontId="21" fillId="2" borderId="10" xfId="3" applyNumberFormat="1" applyFont="1" applyFill="1" applyBorder="1" applyAlignment="1">
      <alignment horizontal="center" vertical="center" shrinkToFit="1"/>
    </xf>
    <xf numFmtId="3" fontId="21" fillId="2" borderId="11" xfId="3" applyNumberFormat="1" applyFont="1" applyFill="1" applyBorder="1" applyAlignment="1">
      <alignment horizontal="center" vertical="center" shrinkToFit="1"/>
    </xf>
    <xf numFmtId="3" fontId="21" fillId="0" borderId="11" xfId="3" applyNumberFormat="1" applyFont="1" applyFill="1" applyBorder="1" applyAlignment="1">
      <alignment horizontal="center" vertical="center" shrinkToFit="1"/>
    </xf>
    <xf numFmtId="3" fontId="21" fillId="0" borderId="10" xfId="3" applyNumberFormat="1" applyFont="1" applyFill="1" applyBorder="1" applyAlignment="1">
      <alignment horizontal="center" vertical="center" shrinkToFit="1"/>
    </xf>
    <xf numFmtId="0" fontId="21" fillId="0" borderId="10" xfId="3" applyFont="1" applyFill="1" applyBorder="1" applyAlignment="1">
      <alignment horizontal="left" vertical="top"/>
    </xf>
    <xf numFmtId="0" fontId="21" fillId="0" borderId="11" xfId="3" applyFont="1" applyFill="1" applyBorder="1" applyAlignment="1">
      <alignment horizontal="left" vertical="top"/>
    </xf>
    <xf numFmtId="0" fontId="21" fillId="2" borderId="11" xfId="3" applyFont="1" applyFill="1" applyBorder="1" applyAlignment="1">
      <alignment horizontal="left" vertical="top"/>
    </xf>
    <xf numFmtId="0" fontId="21" fillId="0" borderId="4" xfId="3" applyFont="1" applyFill="1" applyBorder="1" applyAlignment="1">
      <alignment horizontal="left" vertical="top"/>
    </xf>
    <xf numFmtId="0" fontId="21" fillId="3" borderId="12" xfId="3" applyFont="1" applyFill="1" applyBorder="1" applyAlignment="1">
      <alignment horizontal="center" vertical="center" shrinkToFit="1"/>
    </xf>
    <xf numFmtId="0" fontId="21" fillId="3" borderId="9" xfId="3" applyFont="1" applyFill="1" applyBorder="1" applyAlignment="1">
      <alignment horizontal="center" vertical="center" shrinkToFit="1"/>
    </xf>
    <xf numFmtId="0" fontId="21" fillId="3" borderId="10" xfId="3" applyFont="1" applyFill="1" applyBorder="1" applyAlignment="1">
      <alignment horizontal="center" vertical="center" shrinkToFit="1"/>
    </xf>
    <xf numFmtId="0" fontId="21" fillId="0" borderId="0" xfId="3" applyFont="1" applyFill="1" applyBorder="1" applyAlignment="1">
      <alignment horizontal="left" wrapText="1"/>
    </xf>
    <xf numFmtId="0" fontId="21" fillId="0" borderId="0" xfId="3" applyFont="1" applyFill="1" applyBorder="1" applyAlignment="1">
      <alignment wrapText="1"/>
    </xf>
    <xf numFmtId="0" fontId="21" fillId="2" borderId="0" xfId="3" applyFont="1" applyFill="1" applyBorder="1" applyAlignment="1">
      <alignment wrapText="1"/>
    </xf>
    <xf numFmtId="0" fontId="21" fillId="2" borderId="0" xfId="3" applyFont="1" applyFill="1" applyBorder="1" applyAlignment="1">
      <alignment horizontal="left" wrapText="1"/>
    </xf>
    <xf numFmtId="0" fontId="21" fillId="2" borderId="0" xfId="3" applyFont="1" applyFill="1" applyBorder="1" applyAlignment="1">
      <alignment horizontal="center" vertical="top" wrapText="1"/>
    </xf>
    <xf numFmtId="1" fontId="21" fillId="2" borderId="0" xfId="3" applyNumberFormat="1" applyFont="1" applyFill="1" applyBorder="1" applyAlignment="1">
      <alignment horizontal="center" vertical="top" shrinkToFit="1"/>
    </xf>
    <xf numFmtId="0" fontId="21" fillId="2" borderId="0" xfId="3" applyFont="1" applyFill="1" applyBorder="1" applyAlignment="1">
      <alignment horizontal="right" vertical="top" wrapText="1"/>
    </xf>
    <xf numFmtId="3" fontId="21" fillId="2" borderId="0" xfId="3" applyNumberFormat="1" applyFont="1" applyFill="1" applyBorder="1" applyAlignment="1">
      <alignment horizontal="right" vertical="top" shrinkToFit="1"/>
    </xf>
    <xf numFmtId="3" fontId="21" fillId="2" borderId="0" xfId="3" applyNumberFormat="1" applyFont="1" applyFill="1" applyBorder="1" applyAlignment="1">
      <alignment vertical="top" wrapText="1" shrinkToFit="1"/>
    </xf>
    <xf numFmtId="0" fontId="21" fillId="2" borderId="0" xfId="3" applyFont="1" applyFill="1" applyBorder="1" applyAlignment="1">
      <alignment vertical="top" wrapText="1"/>
    </xf>
    <xf numFmtId="0" fontId="21" fillId="0" borderId="12" xfId="3" applyFont="1" applyFill="1" applyBorder="1" applyAlignment="1"/>
    <xf numFmtId="0" fontId="21" fillId="2" borderId="9" xfId="3" applyFont="1" applyFill="1" applyBorder="1" applyAlignment="1">
      <alignment wrapText="1"/>
    </xf>
    <xf numFmtId="0" fontId="21" fillId="2" borderId="10" xfId="3" applyFont="1" applyFill="1" applyBorder="1" applyAlignment="1">
      <alignment wrapText="1"/>
    </xf>
    <xf numFmtId="0" fontId="21" fillId="2" borderId="0" xfId="3" applyFont="1" applyFill="1" applyBorder="1" applyAlignment="1">
      <alignment horizontal="center" vertical="center" wrapText="1"/>
    </xf>
    <xf numFmtId="191" fontId="21" fillId="0" borderId="0" xfId="3" applyNumberFormat="1" applyFont="1" applyFill="1" applyBorder="1" applyAlignment="1">
      <alignment horizontal="center" vertical="center" wrapText="1"/>
    </xf>
    <xf numFmtId="192" fontId="21" fillId="0" borderId="0" xfId="3" applyNumberFormat="1" applyFont="1" applyFill="1" applyBorder="1" applyAlignment="1">
      <alignment horizontal="center" vertical="center" wrapText="1"/>
    </xf>
    <xf numFmtId="192" fontId="21" fillId="2" borderId="0" xfId="3" applyNumberFormat="1" applyFont="1" applyFill="1" applyBorder="1" applyAlignment="1">
      <alignment horizontal="center" vertical="center" wrapText="1"/>
    </xf>
    <xf numFmtId="191" fontId="21" fillId="2" borderId="0" xfId="3" applyNumberFormat="1" applyFont="1" applyFill="1" applyBorder="1" applyAlignment="1">
      <alignment horizontal="center" vertical="center" wrapText="1"/>
    </xf>
    <xf numFmtId="0" fontId="21" fillId="0" borderId="4" xfId="3" applyFont="1" applyFill="1" applyBorder="1" applyAlignment="1">
      <alignment vertical="center" wrapText="1" shrinkToFit="1"/>
    </xf>
    <xf numFmtId="0" fontId="21" fillId="2" borderId="4" xfId="3" applyFont="1" applyFill="1" applyBorder="1" applyAlignment="1">
      <alignment vertical="center" wrapText="1" shrinkToFit="1"/>
    </xf>
    <xf numFmtId="0" fontId="21" fillId="2" borderId="4" xfId="3" applyFont="1" applyFill="1" applyBorder="1" applyAlignment="1">
      <alignment wrapText="1"/>
    </xf>
    <xf numFmtId="0" fontId="21" fillId="0" borderId="8" xfId="3" applyFont="1" applyFill="1" applyBorder="1" applyAlignment="1"/>
    <xf numFmtId="0" fontId="21" fillId="2" borderId="8" xfId="3" applyFont="1" applyFill="1" applyBorder="1" applyAlignment="1">
      <alignment wrapText="1"/>
    </xf>
    <xf numFmtId="0" fontId="21" fillId="2" borderId="8" xfId="3" applyFont="1" applyFill="1" applyBorder="1" applyAlignment="1">
      <alignment vertical="center" wrapText="1" shrinkToFit="1"/>
    </xf>
    <xf numFmtId="179" fontId="21" fillId="0" borderId="0" xfId="3" applyNumberFormat="1" applyFont="1" applyFill="1" applyBorder="1" applyAlignment="1">
      <alignment horizontal="center" wrapText="1"/>
    </xf>
    <xf numFmtId="193" fontId="21" fillId="0" borderId="0" xfId="3" applyNumberFormat="1" applyFont="1" applyFill="1" applyBorder="1" applyAlignment="1">
      <alignment horizontal="center" wrapText="1"/>
    </xf>
    <xf numFmtId="193" fontId="21" fillId="2" borderId="0" xfId="3" applyNumberFormat="1" applyFont="1" applyFill="1" applyBorder="1" applyAlignment="1">
      <alignment horizontal="center" wrapText="1"/>
    </xf>
    <xf numFmtId="0" fontId="21" fillId="0" borderId="0" xfId="3" applyFont="1" applyFill="1" applyBorder="1" applyAlignment="1">
      <alignment horizontal="center" vertical="center" wrapText="1"/>
    </xf>
    <xf numFmtId="0" fontId="28" fillId="0" borderId="0" xfId="0" applyFont="1">
      <alignment vertical="center"/>
    </xf>
    <xf numFmtId="0" fontId="21" fillId="2" borderId="0" xfId="0" applyFont="1" applyFill="1" applyBorder="1" applyAlignment="1">
      <alignment vertical="center"/>
    </xf>
    <xf numFmtId="0" fontId="24" fillId="2" borderId="0" xfId="0" applyFont="1" applyFill="1" applyAlignment="1">
      <alignment vertical="center"/>
    </xf>
    <xf numFmtId="3" fontId="10" fillId="0" borderId="0" xfId="12" applyNumberFormat="1" applyFont="1" applyAlignment="1">
      <alignment vertical="center"/>
    </xf>
    <xf numFmtId="3" fontId="32" fillId="0" borderId="0" xfId="12" applyNumberFormat="1" applyFont="1" applyAlignment="1">
      <alignment vertical="center"/>
    </xf>
    <xf numFmtId="194" fontId="32" fillId="0" borderId="0" xfId="12" applyNumberFormat="1" applyFont="1" applyAlignment="1">
      <alignment horizontal="center" vertical="center"/>
    </xf>
    <xf numFmtId="3" fontId="32" fillId="0" borderId="9" xfId="12" applyNumberFormat="1" applyFont="1" applyBorder="1" applyAlignment="1">
      <alignment vertical="center" wrapText="1"/>
    </xf>
    <xf numFmtId="3" fontId="32" fillId="0" borderId="9" xfId="12" applyNumberFormat="1" applyFont="1" applyBorder="1" applyAlignment="1">
      <alignment vertical="center"/>
    </xf>
    <xf numFmtId="3" fontId="32" fillId="0" borderId="126" xfId="12" applyNumberFormat="1" applyFont="1" applyBorder="1" applyAlignment="1">
      <alignment horizontal="distributed" vertical="center"/>
    </xf>
    <xf numFmtId="3" fontId="32" fillId="0" borderId="128" xfId="12" applyNumberFormat="1" applyFont="1" applyBorder="1" applyAlignment="1">
      <alignment horizontal="distributed" vertical="center"/>
    </xf>
    <xf numFmtId="0" fontId="0" fillId="0" borderId="0" xfId="0" applyBorder="1">
      <alignment vertical="center"/>
    </xf>
    <xf numFmtId="0" fontId="0" fillId="0" borderId="3" xfId="0" applyBorder="1">
      <alignment vertical="center"/>
    </xf>
    <xf numFmtId="0" fontId="0" fillId="0" borderId="4" xfId="0" applyBorder="1">
      <alignment vertical="center"/>
    </xf>
    <xf numFmtId="0" fontId="0" fillId="0" borderId="29" xfId="0" applyBorder="1">
      <alignment vertical="center"/>
    </xf>
    <xf numFmtId="0" fontId="0" fillId="0" borderId="5" xfId="0" applyBorder="1">
      <alignment vertical="center"/>
    </xf>
    <xf numFmtId="0" fontId="0" fillId="0" borderId="6" xfId="0" applyBorder="1">
      <alignment vertical="center"/>
    </xf>
    <xf numFmtId="0" fontId="0" fillId="0" borderId="6" xfId="0" applyBorder="1" applyAlignment="1">
      <alignment horizontal="right" vertical="center"/>
    </xf>
    <xf numFmtId="0" fontId="0" fillId="0" borderId="7" xfId="0" applyBorder="1">
      <alignment vertical="center"/>
    </xf>
    <xf numFmtId="0" fontId="0" fillId="0" borderId="8" xfId="0" applyBorder="1">
      <alignment vertical="center"/>
    </xf>
    <xf numFmtId="0" fontId="0" fillId="0" borderId="13" xfId="0" quotePrefix="1" applyBorder="1" applyAlignment="1">
      <alignment horizontal="right" vertical="center"/>
    </xf>
    <xf numFmtId="0" fontId="27" fillId="0" borderId="0" xfId="0" applyFont="1">
      <alignment vertical="center"/>
    </xf>
    <xf numFmtId="176" fontId="21" fillId="2" borderId="84" xfId="1" applyNumberFormat="1" applyFont="1" applyFill="1" applyBorder="1" applyAlignment="1">
      <alignment horizontal="center" vertical="center" shrinkToFit="1"/>
    </xf>
    <xf numFmtId="176" fontId="21" fillId="2" borderId="85" xfId="1" applyNumberFormat="1" applyFont="1" applyFill="1" applyBorder="1" applyAlignment="1">
      <alignment horizontal="center" vertical="center" shrinkToFit="1"/>
    </xf>
    <xf numFmtId="9" fontId="21" fillId="2" borderId="112" xfId="5" applyFont="1" applyFill="1" applyBorder="1" applyAlignment="1">
      <alignment vertical="center" shrinkToFit="1"/>
    </xf>
    <xf numFmtId="9" fontId="21" fillId="2" borderId="114" xfId="5" applyFont="1" applyFill="1" applyBorder="1" applyAlignment="1">
      <alignment vertical="center" shrinkToFit="1"/>
    </xf>
    <xf numFmtId="0" fontId="21" fillId="3" borderId="87" xfId="1" applyFont="1" applyFill="1" applyBorder="1" applyAlignment="1">
      <alignment horizontal="center" vertical="center" shrinkToFit="1"/>
    </xf>
    <xf numFmtId="0" fontId="21" fillId="3" borderId="111" xfId="1" applyFont="1" applyFill="1" applyBorder="1" applyAlignment="1">
      <alignment horizontal="center" vertical="center" shrinkToFit="1"/>
    </xf>
    <xf numFmtId="0" fontId="21" fillId="3" borderId="88" xfId="1" applyFont="1" applyFill="1" applyBorder="1" applyAlignment="1">
      <alignment horizontal="center" vertical="center" shrinkToFit="1"/>
    </xf>
    <xf numFmtId="0" fontId="21" fillId="2" borderId="0" xfId="0" applyFont="1" applyFill="1" applyBorder="1" applyAlignment="1">
      <alignment horizontal="distributed" vertical="center"/>
    </xf>
    <xf numFmtId="0" fontId="21" fillId="3" borderId="9" xfId="0" applyFont="1" applyFill="1" applyBorder="1" applyAlignment="1">
      <alignment vertical="center"/>
    </xf>
    <xf numFmtId="0" fontId="21" fillId="2" borderId="4" xfId="1" applyFont="1" applyFill="1" applyBorder="1" applyAlignment="1">
      <alignment vertical="center" shrinkToFit="1"/>
    </xf>
    <xf numFmtId="0" fontId="21" fillId="2" borderId="40" xfId="1" applyFont="1" applyFill="1" applyBorder="1" applyAlignment="1">
      <alignment vertical="center" shrinkToFit="1"/>
    </xf>
    <xf numFmtId="176" fontId="21" fillId="2" borderId="87" xfId="1" applyNumberFormat="1" applyFont="1" applyFill="1" applyBorder="1" applyAlignment="1">
      <alignment vertical="center" shrinkToFit="1"/>
    </xf>
    <xf numFmtId="176" fontId="21" fillId="2" borderId="88" xfId="1" applyNumberFormat="1" applyFont="1" applyFill="1" applyBorder="1" applyAlignment="1">
      <alignment vertical="center" shrinkToFit="1"/>
    </xf>
    <xf numFmtId="176" fontId="21" fillId="2" borderId="87" xfId="1" applyNumberFormat="1" applyFont="1" applyFill="1" applyBorder="1" applyAlignment="1">
      <alignment horizontal="center" vertical="center" shrinkToFit="1"/>
    </xf>
    <xf numFmtId="176" fontId="21" fillId="2" borderId="111" xfId="1" applyNumberFormat="1" applyFont="1" applyFill="1" applyBorder="1" applyAlignment="1">
      <alignment horizontal="center" vertical="center" shrinkToFit="1"/>
    </xf>
    <xf numFmtId="176" fontId="21" fillId="2" borderId="88" xfId="1" applyNumberFormat="1" applyFont="1" applyFill="1" applyBorder="1" applyAlignment="1">
      <alignment horizontal="center" vertical="center" shrinkToFit="1"/>
    </xf>
    <xf numFmtId="0" fontId="21" fillId="2" borderId="47" xfId="1" applyFont="1" applyFill="1" applyBorder="1" applyAlignment="1">
      <alignment vertical="center" shrinkToFit="1"/>
    </xf>
    <xf numFmtId="0" fontId="21" fillId="2" borderId="37" xfId="1" applyFont="1" applyFill="1" applyBorder="1" applyAlignment="1">
      <alignment vertical="center" shrinkToFit="1"/>
    </xf>
    <xf numFmtId="0" fontId="21" fillId="2" borderId="36" xfId="1" applyFont="1" applyFill="1" applyBorder="1" applyAlignment="1">
      <alignment vertical="center" shrinkToFit="1"/>
    </xf>
    <xf numFmtId="176" fontId="21" fillId="2" borderId="38" xfId="1" applyNumberFormat="1" applyFont="1" applyFill="1" applyBorder="1" applyAlignment="1">
      <alignment vertical="center" shrinkToFit="1"/>
    </xf>
    <xf numFmtId="176" fontId="21" fillId="2" borderId="36" xfId="1" applyNumberFormat="1" applyFont="1" applyFill="1" applyBorder="1" applyAlignment="1">
      <alignment vertical="center" shrinkToFit="1"/>
    </xf>
    <xf numFmtId="176" fontId="21" fillId="2" borderId="41" xfId="1" applyNumberFormat="1" applyFont="1" applyFill="1" applyBorder="1" applyAlignment="1">
      <alignment horizontal="center" vertical="center" shrinkToFit="1"/>
    </xf>
    <xf numFmtId="176" fontId="21" fillId="2" borderId="71" xfId="1" applyNumberFormat="1" applyFont="1" applyFill="1" applyBorder="1" applyAlignment="1">
      <alignment horizontal="center" vertical="center" shrinkToFit="1"/>
    </xf>
    <xf numFmtId="176" fontId="21" fillId="2" borderId="42" xfId="1" applyNumberFormat="1" applyFont="1" applyFill="1" applyBorder="1" applyAlignment="1">
      <alignment horizontal="center" vertical="center" shrinkToFit="1"/>
    </xf>
    <xf numFmtId="0" fontId="21" fillId="2" borderId="48" xfId="1" applyFont="1" applyFill="1" applyBorder="1" applyAlignment="1">
      <alignment vertical="center" shrinkToFit="1"/>
    </xf>
    <xf numFmtId="0" fontId="21" fillId="2" borderId="115" xfId="1" applyFont="1" applyFill="1" applyBorder="1" applyAlignment="1">
      <alignment vertical="center" shrinkToFit="1"/>
    </xf>
    <xf numFmtId="0" fontId="21" fillId="2" borderId="67" xfId="1" applyFont="1" applyFill="1" applyBorder="1" applyAlignment="1">
      <alignment vertical="center" shrinkToFit="1"/>
    </xf>
    <xf numFmtId="0" fontId="21" fillId="2" borderId="51" xfId="1" applyFont="1" applyFill="1" applyBorder="1" applyAlignment="1">
      <alignment vertical="center" shrinkToFit="1"/>
    </xf>
    <xf numFmtId="176" fontId="21" fillId="2" borderId="22" xfId="1" applyNumberFormat="1" applyFont="1" applyFill="1" applyBorder="1" applyAlignment="1">
      <alignment vertical="center" shrinkToFit="1"/>
    </xf>
    <xf numFmtId="176" fontId="21" fillId="2" borderId="31" xfId="1" applyNumberFormat="1" applyFont="1" applyFill="1" applyBorder="1" applyAlignment="1">
      <alignment vertical="center" shrinkToFit="1"/>
    </xf>
    <xf numFmtId="176" fontId="21" fillId="2" borderId="50" xfId="1" applyNumberFormat="1" applyFont="1" applyFill="1" applyBorder="1" applyAlignment="1">
      <alignment horizontal="center" vertical="center" shrinkToFit="1"/>
    </xf>
    <xf numFmtId="176" fontId="21" fillId="2" borderId="67" xfId="1" applyNumberFormat="1" applyFont="1" applyFill="1" applyBorder="1" applyAlignment="1">
      <alignment horizontal="center" vertical="center" shrinkToFit="1"/>
    </xf>
    <xf numFmtId="176" fontId="21" fillId="2" borderId="51" xfId="1" applyNumberFormat="1" applyFont="1" applyFill="1" applyBorder="1" applyAlignment="1">
      <alignment horizontal="center" vertical="center" shrinkToFit="1"/>
    </xf>
    <xf numFmtId="0" fontId="21" fillId="3" borderId="60" xfId="1" applyFont="1" applyFill="1" applyBorder="1" applyAlignment="1">
      <alignment horizontal="center" vertical="center" shrinkToFit="1"/>
    </xf>
    <xf numFmtId="0" fontId="21" fillId="3" borderId="4" xfId="1" applyFont="1" applyFill="1" applyBorder="1" applyAlignment="1">
      <alignment horizontal="center" vertical="center" shrinkToFit="1"/>
    </xf>
    <xf numFmtId="0" fontId="21" fillId="3" borderId="40" xfId="1" applyFont="1" applyFill="1" applyBorder="1" applyAlignment="1">
      <alignment horizontal="center" vertical="center" shrinkToFit="1"/>
    </xf>
    <xf numFmtId="0" fontId="21" fillId="2" borderId="60" xfId="1" applyFont="1" applyFill="1" applyBorder="1" applyAlignment="1">
      <alignment horizontal="center" vertical="center" shrinkToFit="1"/>
    </xf>
    <xf numFmtId="0" fontId="21" fillId="2" borderId="40" xfId="1" applyFont="1" applyFill="1" applyBorder="1" applyAlignment="1">
      <alignment horizontal="center" vertical="center" shrinkToFit="1"/>
    </xf>
    <xf numFmtId="178" fontId="21" fillId="3" borderId="60" xfId="1" applyNumberFormat="1" applyFont="1" applyFill="1" applyBorder="1" applyAlignment="1">
      <alignment horizontal="center" vertical="center" shrinkToFit="1"/>
    </xf>
    <xf numFmtId="178" fontId="21" fillId="3" borderId="40" xfId="1" applyNumberFormat="1" applyFont="1" applyFill="1" applyBorder="1" applyAlignment="1">
      <alignment horizontal="center" vertical="center" shrinkToFit="1"/>
    </xf>
    <xf numFmtId="0" fontId="21" fillId="2" borderId="22" xfId="1" applyFont="1" applyFill="1" applyBorder="1" applyAlignment="1">
      <alignment horizontal="center" vertical="center" shrinkToFit="1"/>
    </xf>
    <xf numFmtId="0" fontId="21" fillId="2" borderId="0" xfId="1" applyFont="1" applyFill="1" applyBorder="1" applyAlignment="1">
      <alignment horizontal="center" vertical="center" shrinkToFit="1"/>
    </xf>
    <xf numFmtId="178" fontId="21" fillId="3" borderId="22" xfId="1" applyNumberFormat="1" applyFont="1" applyFill="1" applyBorder="1" applyAlignment="1">
      <alignment horizontal="center" vertical="center" shrinkToFit="1"/>
    </xf>
    <xf numFmtId="178" fontId="21" fillId="3" borderId="31" xfId="1" applyNumberFormat="1" applyFont="1" applyFill="1" applyBorder="1" applyAlignment="1">
      <alignment horizontal="center" vertical="center" shrinkToFit="1"/>
    </xf>
    <xf numFmtId="176" fontId="21" fillId="2" borderId="86" xfId="1" applyNumberFormat="1" applyFont="1" applyFill="1" applyBorder="1" applyAlignment="1">
      <alignment horizontal="center" vertical="center" shrinkToFit="1"/>
    </xf>
    <xf numFmtId="0" fontId="21" fillId="3" borderId="9" xfId="0" applyFont="1" applyFill="1" applyBorder="1" applyAlignment="1">
      <alignment horizontal="left" vertical="center"/>
    </xf>
    <xf numFmtId="0" fontId="21" fillId="0" borderId="9" xfId="0" applyFont="1" applyFill="1" applyBorder="1" applyAlignment="1">
      <alignment horizontal="center" vertical="center"/>
    </xf>
    <xf numFmtId="0" fontId="21" fillId="2" borderId="3" xfId="1" applyFont="1" applyFill="1" applyBorder="1" applyAlignment="1">
      <alignment vertical="center" shrinkToFit="1"/>
    </xf>
    <xf numFmtId="0" fontId="21" fillId="2" borderId="5" xfId="1" applyFont="1" applyFill="1" applyBorder="1" applyAlignment="1">
      <alignment vertical="center" shrinkToFit="1"/>
    </xf>
    <xf numFmtId="0" fontId="21" fillId="2" borderId="0" xfId="1" applyFont="1" applyFill="1" applyBorder="1" applyAlignment="1">
      <alignment vertical="center" shrinkToFit="1"/>
    </xf>
    <xf numFmtId="0" fontId="21" fillId="2" borderId="31" xfId="1" applyFont="1" applyFill="1" applyBorder="1" applyAlignment="1">
      <alignment vertical="center" shrinkToFit="1"/>
    </xf>
    <xf numFmtId="0" fontId="21" fillId="2" borderId="1" xfId="1" applyFont="1" applyFill="1" applyBorder="1" applyAlignment="1">
      <alignment horizontal="center" vertical="center" textRotation="255" shrinkToFit="1"/>
    </xf>
    <xf numFmtId="0" fontId="21" fillId="2" borderId="28" xfId="1" applyFont="1" applyFill="1" applyBorder="1" applyAlignment="1">
      <alignment horizontal="center" vertical="center" textRotation="255" shrinkToFit="1"/>
    </xf>
    <xf numFmtId="176" fontId="21" fillId="2" borderId="60" xfId="1" applyNumberFormat="1" applyFont="1" applyFill="1" applyBorder="1" applyAlignment="1">
      <alignment vertical="center" shrinkToFit="1"/>
    </xf>
    <xf numFmtId="176" fontId="21" fillId="2" borderId="40" xfId="1" applyNumberFormat="1" applyFont="1" applyFill="1" applyBorder="1" applyAlignment="1">
      <alignment vertical="center" shrinkToFit="1"/>
    </xf>
    <xf numFmtId="176" fontId="21" fillId="2" borderId="53" xfId="1" applyNumberFormat="1" applyFont="1" applyFill="1" applyBorder="1" applyAlignment="1">
      <alignment vertical="center" shrinkToFit="1"/>
    </xf>
    <xf numFmtId="176" fontId="21" fillId="2" borderId="35" xfId="1" applyNumberFormat="1" applyFont="1" applyFill="1" applyBorder="1" applyAlignment="1">
      <alignment vertical="center" shrinkToFit="1"/>
    </xf>
    <xf numFmtId="176" fontId="21" fillId="2" borderId="60" xfId="1" applyNumberFormat="1" applyFont="1" applyFill="1" applyBorder="1" applyAlignment="1">
      <alignment horizontal="center" vertical="center" shrinkToFit="1"/>
    </xf>
    <xf numFmtId="176" fontId="21" fillId="2" borderId="4" xfId="1" applyNumberFormat="1" applyFont="1" applyFill="1" applyBorder="1" applyAlignment="1">
      <alignment horizontal="center" vertical="center" shrinkToFit="1"/>
    </xf>
    <xf numFmtId="176" fontId="21" fillId="2" borderId="29" xfId="1" applyNumberFormat="1" applyFont="1" applyFill="1" applyBorder="1" applyAlignment="1">
      <alignment horizontal="center" vertical="center" shrinkToFit="1"/>
    </xf>
    <xf numFmtId="176" fontId="21" fillId="2" borderId="53" xfId="1" applyNumberFormat="1" applyFont="1" applyFill="1" applyBorder="1" applyAlignment="1">
      <alignment horizontal="center" vertical="center" shrinkToFit="1"/>
    </xf>
    <xf numFmtId="176" fontId="21" fillId="2" borderId="70" xfId="1" applyNumberFormat="1" applyFont="1" applyFill="1" applyBorder="1" applyAlignment="1">
      <alignment horizontal="center" vertical="center" shrinkToFit="1"/>
    </xf>
    <xf numFmtId="176" fontId="21" fillId="2" borderId="68" xfId="1" applyNumberFormat="1" applyFont="1" applyFill="1" applyBorder="1" applyAlignment="1">
      <alignment horizontal="center" vertical="center" shrinkToFit="1"/>
    </xf>
    <xf numFmtId="0" fontId="21" fillId="2" borderId="38" xfId="1" applyFont="1" applyFill="1" applyBorder="1" applyAlignment="1">
      <alignment horizontal="center" vertical="center" shrinkToFit="1"/>
    </xf>
    <xf numFmtId="0" fontId="21" fillId="2" borderId="49" xfId="1" applyFont="1" applyFill="1" applyBorder="1" applyAlignment="1">
      <alignment horizontal="center" vertical="center" shrinkToFit="1"/>
    </xf>
    <xf numFmtId="179" fontId="21" fillId="3" borderId="38" xfId="1" applyNumberFormat="1" applyFont="1" applyFill="1" applyBorder="1" applyAlignment="1">
      <alignment horizontal="center" vertical="center" shrinkToFit="1"/>
    </xf>
    <xf numFmtId="179" fontId="21" fillId="3" borderId="36" xfId="1" applyNumberFormat="1" applyFont="1" applyFill="1" applyBorder="1" applyAlignment="1">
      <alignment horizontal="center" vertical="center" shrinkToFit="1"/>
    </xf>
    <xf numFmtId="0" fontId="21" fillId="2" borderId="109" xfId="1" applyFont="1" applyFill="1" applyBorder="1" applyAlignment="1">
      <alignment vertical="center" shrinkToFit="1"/>
    </xf>
    <xf numFmtId="176" fontId="21" fillId="2" borderId="110" xfId="1" applyNumberFormat="1" applyFont="1" applyFill="1" applyBorder="1" applyAlignment="1">
      <alignment horizontal="center" vertical="center" shrinkToFit="1"/>
    </xf>
    <xf numFmtId="176" fontId="21" fillId="2" borderId="107" xfId="1" applyNumberFormat="1" applyFont="1" applyFill="1" applyBorder="1" applyAlignment="1">
      <alignment horizontal="center" vertical="center" shrinkToFit="1"/>
    </xf>
    <xf numFmtId="176" fontId="21" fillId="2" borderId="108" xfId="1" applyNumberFormat="1" applyFont="1" applyFill="1" applyBorder="1" applyAlignment="1">
      <alignment horizontal="center" vertical="center" shrinkToFit="1"/>
    </xf>
    <xf numFmtId="176" fontId="23" fillId="2" borderId="22" xfId="1" applyNumberFormat="1" applyFont="1" applyFill="1" applyBorder="1" applyAlignment="1">
      <alignment horizontal="right" vertical="center" shrinkToFit="1"/>
    </xf>
    <xf numFmtId="176" fontId="23" fillId="2" borderId="0" xfId="1" applyNumberFormat="1" applyFont="1" applyFill="1" applyBorder="1" applyAlignment="1">
      <alignment horizontal="right" vertical="center" shrinkToFit="1"/>
    </xf>
    <xf numFmtId="176" fontId="23" fillId="2" borderId="31" xfId="1" applyNumberFormat="1" applyFont="1" applyFill="1" applyBorder="1" applyAlignment="1">
      <alignment horizontal="right" vertical="center" shrinkToFit="1"/>
    </xf>
    <xf numFmtId="176" fontId="23" fillId="2" borderId="58" xfId="1" applyNumberFormat="1" applyFont="1" applyFill="1" applyBorder="1" applyAlignment="1">
      <alignment horizontal="right" vertical="center" shrinkToFit="1"/>
    </xf>
    <xf numFmtId="176" fontId="23" fillId="2" borderId="30" xfId="1" applyNumberFormat="1" applyFont="1" applyFill="1" applyBorder="1" applyAlignment="1">
      <alignment horizontal="right" vertical="center" shrinkToFit="1"/>
    </xf>
    <xf numFmtId="176" fontId="23" fillId="2" borderId="39" xfId="1" applyNumberFormat="1" applyFont="1" applyFill="1" applyBorder="1" applyAlignment="1">
      <alignment horizontal="right" vertical="center" shrinkToFit="1"/>
    </xf>
    <xf numFmtId="0" fontId="23" fillId="2" borderId="106" xfId="1" applyFont="1" applyFill="1" applyBorder="1" applyAlignment="1">
      <alignment vertical="center" shrinkToFit="1"/>
    </xf>
    <xf numFmtId="0" fontId="23" fillId="2" borderId="107" xfId="1" applyFont="1" applyFill="1" applyBorder="1" applyAlignment="1">
      <alignment vertical="center" shrinkToFit="1"/>
    </xf>
    <xf numFmtId="0" fontId="23" fillId="2" borderId="108" xfId="1" applyFont="1" applyFill="1" applyBorder="1" applyAlignment="1">
      <alignment vertical="center" shrinkToFit="1"/>
    </xf>
    <xf numFmtId="0" fontId="23" fillId="2" borderId="63" xfId="1" applyFont="1" applyFill="1" applyBorder="1" applyAlignment="1">
      <alignment vertical="center" shrinkToFit="1"/>
    </xf>
    <xf numFmtId="0" fontId="23" fillId="2" borderId="30" xfId="1" applyFont="1" applyFill="1" applyBorder="1" applyAlignment="1">
      <alignment vertical="center" shrinkToFit="1"/>
    </xf>
    <xf numFmtId="0" fontId="23" fillId="2" borderId="39" xfId="1" applyFont="1" applyFill="1" applyBorder="1" applyAlignment="1">
      <alignment vertical="center" shrinkToFit="1"/>
    </xf>
    <xf numFmtId="193" fontId="23" fillId="2" borderId="53" xfId="0" applyNumberFormat="1" applyFont="1" applyFill="1" applyBorder="1" applyAlignment="1">
      <alignment horizontal="right" vertical="center" shrinkToFit="1"/>
    </xf>
    <xf numFmtId="193" fontId="23" fillId="2" borderId="70" xfId="0" applyNumberFormat="1" applyFont="1" applyFill="1" applyBorder="1" applyAlignment="1">
      <alignment horizontal="right" vertical="center" shrinkToFit="1"/>
    </xf>
    <xf numFmtId="193" fontId="23" fillId="2" borderId="68" xfId="0" applyNumberFormat="1" applyFont="1" applyFill="1" applyBorder="1" applyAlignment="1">
      <alignment horizontal="right" vertical="center" shrinkToFit="1"/>
    </xf>
    <xf numFmtId="193" fontId="23" fillId="2" borderId="64" xfId="0" applyNumberFormat="1" applyFont="1" applyFill="1" applyBorder="1" applyAlignment="1">
      <alignment horizontal="right" vertical="center" shrinkToFit="1"/>
    </xf>
    <xf numFmtId="193" fontId="23" fillId="2" borderId="34" xfId="0" applyNumberFormat="1" applyFont="1" applyFill="1" applyBorder="1" applyAlignment="1">
      <alignment horizontal="right" vertical="center" shrinkToFit="1"/>
    </xf>
    <xf numFmtId="193" fontId="23" fillId="2" borderId="74" xfId="0" applyNumberFormat="1" applyFont="1" applyFill="1" applyBorder="1" applyAlignment="1">
      <alignment horizontal="right" vertical="center" shrinkToFit="1"/>
    </xf>
    <xf numFmtId="0" fontId="23" fillId="2" borderId="1" xfId="1" applyFont="1" applyFill="1" applyBorder="1" applyAlignment="1">
      <alignment horizontal="center" vertical="center" textRotation="255" shrinkToFit="1"/>
    </xf>
    <xf numFmtId="0" fontId="23" fillId="2" borderId="28" xfId="1" applyFont="1" applyFill="1" applyBorder="1" applyAlignment="1">
      <alignment horizontal="center" vertical="center" textRotation="255" shrinkToFit="1"/>
    </xf>
    <xf numFmtId="0" fontId="23" fillId="2" borderId="2" xfId="1" applyFont="1" applyFill="1" applyBorder="1" applyAlignment="1">
      <alignment horizontal="center" vertical="center" textRotation="255" shrinkToFit="1"/>
    </xf>
    <xf numFmtId="0" fontId="23" fillId="2" borderId="3" xfId="1" applyFont="1" applyFill="1" applyBorder="1" applyAlignment="1">
      <alignment vertical="center" shrinkToFit="1"/>
    </xf>
    <xf numFmtId="0" fontId="23" fillId="2" borderId="4" xfId="1" applyFont="1" applyFill="1" applyBorder="1" applyAlignment="1">
      <alignment vertical="center" shrinkToFit="1"/>
    </xf>
    <xf numFmtId="0" fontId="23" fillId="2" borderId="40" xfId="1" applyFont="1" applyFill="1" applyBorder="1" applyAlignment="1">
      <alignment vertical="center" shrinkToFit="1"/>
    </xf>
    <xf numFmtId="0" fontId="23" fillId="2" borderId="61" xfId="1" applyFont="1" applyFill="1" applyBorder="1" applyAlignment="1">
      <alignment vertical="center" shrinkToFit="1"/>
    </xf>
    <xf numFmtId="0" fontId="23" fillId="2" borderId="37" xfId="1" applyFont="1" applyFill="1" applyBorder="1" applyAlignment="1">
      <alignment vertical="center" shrinkToFit="1"/>
    </xf>
    <xf numFmtId="0" fontId="23" fillId="2" borderId="36" xfId="1" applyFont="1" applyFill="1" applyBorder="1" applyAlignment="1">
      <alignment vertical="center" shrinkToFit="1"/>
    </xf>
    <xf numFmtId="0" fontId="23" fillId="2" borderId="105" xfId="1" applyFont="1" applyFill="1" applyBorder="1" applyAlignment="1">
      <alignment vertical="center" shrinkToFit="1"/>
    </xf>
    <xf numFmtId="0" fontId="23" fillId="2" borderId="67" xfId="1" applyFont="1" applyFill="1" applyBorder="1" applyAlignment="1">
      <alignment vertical="center" shrinkToFit="1"/>
    </xf>
    <xf numFmtId="0" fontId="23" fillId="2" borderId="51" xfId="1" applyFont="1" applyFill="1" applyBorder="1" applyAlignment="1">
      <alignment vertical="center" shrinkToFit="1"/>
    </xf>
    <xf numFmtId="0" fontId="23" fillId="2" borderId="25" xfId="1" applyFont="1" applyFill="1" applyBorder="1" applyAlignment="1">
      <alignment vertical="center" shrinkToFit="1"/>
    </xf>
    <xf numFmtId="0" fontId="23" fillId="2" borderId="19" xfId="1" applyFont="1" applyFill="1" applyBorder="1" applyAlignment="1">
      <alignment vertical="center" shrinkToFit="1"/>
    </xf>
    <xf numFmtId="0" fontId="23" fillId="2" borderId="21" xfId="1" applyFont="1" applyFill="1" applyBorder="1" applyAlignment="1">
      <alignment vertical="center" shrinkToFit="1"/>
    </xf>
    <xf numFmtId="0" fontId="23" fillId="2" borderId="65" xfId="1" applyFont="1" applyFill="1" applyBorder="1" applyAlignment="1">
      <alignment vertical="center" shrinkToFit="1"/>
    </xf>
    <xf numFmtId="0" fontId="23" fillId="2" borderId="56" xfId="1" applyFont="1" applyFill="1" applyBorder="1" applyAlignment="1">
      <alignment vertical="center" shrinkToFit="1"/>
    </xf>
    <xf numFmtId="0" fontId="23" fillId="2" borderId="57" xfId="1" applyFont="1" applyFill="1" applyBorder="1" applyAlignment="1">
      <alignment vertical="center" shrinkToFit="1"/>
    </xf>
    <xf numFmtId="0" fontId="23" fillId="2" borderId="18" xfId="1" applyFont="1" applyFill="1" applyBorder="1" applyAlignment="1">
      <alignment horizontal="center" vertical="center" wrapText="1" shrinkToFit="1"/>
    </xf>
    <xf numFmtId="0" fontId="23" fillId="2" borderId="19" xfId="1" applyFont="1" applyFill="1" applyBorder="1" applyAlignment="1">
      <alignment horizontal="center" vertical="center" shrinkToFit="1"/>
    </xf>
    <xf numFmtId="0" fontId="23" fillId="2" borderId="21" xfId="1" applyFont="1" applyFill="1" applyBorder="1" applyAlignment="1">
      <alignment horizontal="center" vertical="center" shrinkToFit="1"/>
    </xf>
    <xf numFmtId="0" fontId="23" fillId="2" borderId="59" xfId="1" applyFont="1" applyFill="1" applyBorder="1" applyAlignment="1">
      <alignment horizontal="center" vertical="center" shrinkToFit="1"/>
    </xf>
    <xf numFmtId="0" fontId="23" fillId="2" borderId="56" xfId="1" applyFont="1" applyFill="1" applyBorder="1" applyAlignment="1">
      <alignment horizontal="center" vertical="center" shrinkToFit="1"/>
    </xf>
    <xf numFmtId="0" fontId="23" fillId="2" borderId="57" xfId="1" applyFont="1" applyFill="1" applyBorder="1" applyAlignment="1">
      <alignment horizontal="center" vertical="center" shrinkToFit="1"/>
    </xf>
    <xf numFmtId="193" fontId="23" fillId="2" borderId="38" xfId="0" applyNumberFormat="1" applyFont="1" applyFill="1" applyBorder="1" applyAlignment="1">
      <alignment horizontal="right" vertical="center" shrinkToFit="1"/>
    </xf>
    <xf numFmtId="193" fontId="23" fillId="2" borderId="37" xfId="0" applyNumberFormat="1" applyFont="1" applyFill="1" applyBorder="1" applyAlignment="1">
      <alignment horizontal="right" vertical="center" shrinkToFit="1"/>
    </xf>
    <xf numFmtId="193" fontId="23" fillId="2" borderId="49" xfId="0" applyNumberFormat="1" applyFont="1" applyFill="1" applyBorder="1" applyAlignment="1">
      <alignment horizontal="right" vertical="center" shrinkToFit="1"/>
    </xf>
    <xf numFmtId="193" fontId="23" fillId="2" borderId="52" xfId="0" applyNumberFormat="1" applyFont="1" applyFill="1" applyBorder="1" applyAlignment="1">
      <alignment horizontal="right" vertical="center" shrinkToFit="1"/>
    </xf>
    <xf numFmtId="193" fontId="23" fillId="2" borderId="69" xfId="0" applyNumberFormat="1" applyFont="1" applyFill="1" applyBorder="1" applyAlignment="1">
      <alignment horizontal="right" vertical="center" shrinkToFit="1"/>
    </xf>
    <xf numFmtId="193" fontId="23" fillId="2" borderId="35" xfId="0" applyNumberFormat="1" applyFont="1" applyFill="1" applyBorder="1" applyAlignment="1">
      <alignment horizontal="right" vertical="center" shrinkToFit="1"/>
    </xf>
    <xf numFmtId="176" fontId="23" fillId="2" borderId="59" xfId="1" applyNumberFormat="1" applyFont="1" applyFill="1" applyBorder="1" applyAlignment="1">
      <alignment horizontal="right" vertical="center" shrinkToFit="1"/>
    </xf>
    <xf numFmtId="176" fontId="23" fillId="2" borderId="56" xfId="1" applyNumberFormat="1" applyFont="1" applyFill="1" applyBorder="1" applyAlignment="1">
      <alignment horizontal="right" vertical="center" shrinkToFit="1"/>
    </xf>
    <xf numFmtId="176" fontId="23" fillId="2" borderId="57" xfId="1" applyNumberFormat="1" applyFont="1" applyFill="1" applyBorder="1" applyAlignment="1">
      <alignment horizontal="right" vertical="center" shrinkToFit="1"/>
    </xf>
    <xf numFmtId="176" fontId="23" fillId="2" borderId="92" xfId="1" applyNumberFormat="1" applyFont="1" applyFill="1" applyBorder="1" applyAlignment="1">
      <alignment horizontal="right" vertical="center" shrinkToFit="1"/>
    </xf>
    <xf numFmtId="176" fontId="23" fillId="2" borderId="93" xfId="1" applyNumberFormat="1" applyFont="1" applyFill="1" applyBorder="1" applyAlignment="1">
      <alignment horizontal="right" vertical="center" shrinkToFit="1"/>
    </xf>
    <xf numFmtId="176" fontId="23" fillId="2" borderId="94" xfId="1" applyNumberFormat="1" applyFont="1" applyFill="1" applyBorder="1" applyAlignment="1">
      <alignment horizontal="right" vertical="center" shrinkToFit="1"/>
    </xf>
    <xf numFmtId="176" fontId="23" fillId="2" borderId="117" xfId="1" applyNumberFormat="1" applyFont="1" applyFill="1" applyBorder="1" applyAlignment="1">
      <alignment horizontal="right" vertical="center" shrinkToFit="1"/>
    </xf>
    <xf numFmtId="176" fontId="23" fillId="2" borderId="118" xfId="1" applyNumberFormat="1" applyFont="1" applyFill="1" applyBorder="1" applyAlignment="1">
      <alignment horizontal="right" vertical="center" shrinkToFit="1"/>
    </xf>
    <xf numFmtId="176" fontId="23" fillId="2" borderId="119" xfId="1" applyNumberFormat="1" applyFont="1" applyFill="1" applyBorder="1" applyAlignment="1">
      <alignment horizontal="right" vertical="center" shrinkToFit="1"/>
    </xf>
    <xf numFmtId="176" fontId="23" fillId="2" borderId="38" xfId="1" applyNumberFormat="1" applyFont="1" applyFill="1" applyBorder="1" applyAlignment="1">
      <alignment horizontal="right" vertical="center" shrinkToFit="1"/>
    </xf>
    <xf numFmtId="176" fontId="23" fillId="2" borderId="37" xfId="1" applyNumberFormat="1" applyFont="1" applyFill="1" applyBorder="1" applyAlignment="1">
      <alignment horizontal="right" vertical="center" shrinkToFit="1"/>
    </xf>
    <xf numFmtId="176" fontId="23" fillId="2" borderId="36" xfId="1" applyNumberFormat="1" applyFont="1" applyFill="1" applyBorder="1" applyAlignment="1">
      <alignment horizontal="right" vertical="center" shrinkToFit="1"/>
    </xf>
    <xf numFmtId="0" fontId="21" fillId="2" borderId="63" xfId="1" applyFont="1" applyFill="1" applyBorder="1" applyAlignment="1">
      <alignment vertical="center" shrinkToFit="1"/>
    </xf>
    <xf numFmtId="0" fontId="21" fillId="2" borderId="30" xfId="1" applyFont="1" applyFill="1" applyBorder="1" applyAlignment="1">
      <alignment vertical="center" shrinkToFit="1"/>
    </xf>
    <xf numFmtId="0" fontId="21" fillId="2" borderId="39" xfId="1" applyFont="1" applyFill="1" applyBorder="1" applyAlignment="1">
      <alignment vertical="center" shrinkToFit="1"/>
    </xf>
    <xf numFmtId="0" fontId="21" fillId="2" borderId="52" xfId="1" applyFont="1" applyFill="1" applyBorder="1" applyAlignment="1">
      <alignment vertical="center" shrinkToFit="1"/>
    </xf>
    <xf numFmtId="0" fontId="21" fillId="2" borderId="34" xfId="1" applyFont="1" applyFill="1" applyBorder="1" applyAlignment="1">
      <alignment vertical="center" shrinkToFit="1"/>
    </xf>
    <xf numFmtId="0" fontId="21" fillId="2" borderId="33" xfId="1" applyFont="1" applyFill="1" applyBorder="1" applyAlignment="1">
      <alignment vertical="center" shrinkToFit="1"/>
    </xf>
    <xf numFmtId="0" fontId="21" fillId="2" borderId="58" xfId="1" applyFont="1" applyFill="1" applyBorder="1" applyAlignment="1">
      <alignment vertical="center" shrinkToFit="1"/>
    </xf>
    <xf numFmtId="0" fontId="21" fillId="2" borderId="18" xfId="1" applyFont="1" applyFill="1" applyBorder="1" applyAlignment="1">
      <alignment vertical="center" shrinkToFit="1"/>
    </xf>
    <xf numFmtId="0" fontId="21" fillId="2" borderId="19" xfId="1" applyFont="1" applyFill="1" applyBorder="1" applyAlignment="1">
      <alignment vertical="center" shrinkToFit="1"/>
    </xf>
    <xf numFmtId="0" fontId="21" fillId="2" borderId="21" xfId="1" applyFont="1" applyFill="1" applyBorder="1" applyAlignment="1">
      <alignment vertical="center" shrinkToFit="1"/>
    </xf>
    <xf numFmtId="0" fontId="21" fillId="2" borderId="62" xfId="1" applyFont="1" applyFill="1" applyBorder="1" applyAlignment="1">
      <alignment vertical="center" shrinkToFit="1"/>
    </xf>
    <xf numFmtId="0" fontId="21" fillId="2" borderId="54" xfId="1" applyFont="1" applyFill="1" applyBorder="1" applyAlignment="1">
      <alignment vertical="center" shrinkToFit="1"/>
    </xf>
    <xf numFmtId="0" fontId="21" fillId="2" borderId="55" xfId="1" applyFont="1" applyFill="1" applyBorder="1" applyAlignment="1">
      <alignment vertical="center" shrinkToFit="1"/>
    </xf>
    <xf numFmtId="178" fontId="21" fillId="2" borderId="53" xfId="1" applyNumberFormat="1" applyFont="1" applyFill="1" applyBorder="1" applyAlignment="1">
      <alignment horizontal="right" vertical="center" shrinkToFit="1"/>
    </xf>
    <xf numFmtId="178" fontId="21" fillId="2" borderId="70" xfId="1" applyNumberFormat="1" applyFont="1" applyFill="1" applyBorder="1" applyAlignment="1">
      <alignment horizontal="right" vertical="center" shrinkToFit="1"/>
    </xf>
    <xf numFmtId="178" fontId="21" fillId="2" borderId="35" xfId="1" applyNumberFormat="1" applyFont="1" applyFill="1" applyBorder="1" applyAlignment="1">
      <alignment horizontal="right" vertical="center" shrinkToFit="1"/>
    </xf>
    <xf numFmtId="178" fontId="21" fillId="2" borderId="58" xfId="1" applyNumberFormat="1" applyFont="1" applyFill="1" applyBorder="1" applyAlignment="1">
      <alignment horizontal="right" vertical="center" shrinkToFit="1"/>
    </xf>
    <xf numFmtId="178" fontId="21" fillId="2" borderId="30" xfId="1" applyNumberFormat="1" applyFont="1" applyFill="1" applyBorder="1" applyAlignment="1">
      <alignment horizontal="right" vertical="center" shrinkToFit="1"/>
    </xf>
    <xf numFmtId="178" fontId="21" fillId="2" borderId="39" xfId="1" applyNumberFormat="1" applyFont="1" applyFill="1" applyBorder="1" applyAlignment="1">
      <alignment horizontal="right" vertical="center" shrinkToFit="1"/>
    </xf>
    <xf numFmtId="176" fontId="21" fillId="2" borderId="52" xfId="1" applyNumberFormat="1" applyFont="1" applyFill="1" applyBorder="1" applyAlignment="1">
      <alignment horizontal="right" vertical="center" shrinkToFit="1"/>
    </xf>
    <xf numFmtId="176" fontId="21" fillId="2" borderId="34" xfId="1" applyNumberFormat="1" applyFont="1" applyFill="1" applyBorder="1" applyAlignment="1">
      <alignment horizontal="right" vertical="center" shrinkToFit="1"/>
    </xf>
    <xf numFmtId="176" fontId="21" fillId="2" borderId="33" xfId="1" applyNumberFormat="1" applyFont="1" applyFill="1" applyBorder="1" applyAlignment="1">
      <alignment horizontal="right" vertical="center" shrinkToFit="1"/>
    </xf>
    <xf numFmtId="176" fontId="21" fillId="2" borderId="22" xfId="1" applyNumberFormat="1" applyFont="1" applyFill="1" applyBorder="1" applyAlignment="1">
      <alignment horizontal="right" vertical="center" shrinkToFit="1"/>
    </xf>
    <xf numFmtId="176" fontId="21" fillId="2" borderId="0" xfId="1" applyNumberFormat="1" applyFont="1" applyFill="1" applyBorder="1" applyAlignment="1">
      <alignment horizontal="right" vertical="center" shrinkToFit="1"/>
    </xf>
    <xf numFmtId="176" fontId="21" fillId="2" borderId="31" xfId="1" applyNumberFormat="1" applyFont="1" applyFill="1" applyBorder="1" applyAlignment="1">
      <alignment horizontal="right" vertical="center" shrinkToFit="1"/>
    </xf>
    <xf numFmtId="176" fontId="21" fillId="2" borderId="38" xfId="1" applyNumberFormat="1" applyFont="1" applyFill="1" applyBorder="1" applyAlignment="1">
      <alignment horizontal="right" vertical="center" shrinkToFit="1"/>
    </xf>
    <xf numFmtId="176" fontId="21" fillId="2" borderId="37" xfId="1" applyNumberFormat="1" applyFont="1" applyFill="1" applyBorder="1" applyAlignment="1">
      <alignment horizontal="right" vertical="center" shrinkToFit="1"/>
    </xf>
    <xf numFmtId="176" fontId="21" fillId="2" borderId="36" xfId="1" applyNumberFormat="1" applyFont="1" applyFill="1" applyBorder="1" applyAlignment="1">
      <alignment horizontal="right" vertical="center" shrinkToFit="1"/>
    </xf>
    <xf numFmtId="0" fontId="21" fillId="2" borderId="87" xfId="1" applyFont="1" applyFill="1" applyBorder="1" applyAlignment="1">
      <alignment horizontal="center" vertical="center" shrinkToFit="1"/>
    </xf>
    <xf numFmtId="0" fontId="21" fillId="2" borderId="88" xfId="1" applyFont="1" applyFill="1" applyBorder="1" applyAlignment="1">
      <alignment horizontal="center" vertical="center" shrinkToFit="1"/>
    </xf>
    <xf numFmtId="182" fontId="21" fillId="3" borderId="87" xfId="1" applyNumberFormat="1" applyFont="1" applyFill="1" applyBorder="1" applyAlignment="1">
      <alignment horizontal="center" vertical="center" shrinkToFit="1"/>
    </xf>
    <xf numFmtId="182" fontId="21" fillId="3" borderId="88" xfId="1" applyNumberFormat="1" applyFont="1" applyFill="1" applyBorder="1" applyAlignment="1">
      <alignment horizontal="center" vertical="center" shrinkToFit="1"/>
    </xf>
    <xf numFmtId="176" fontId="21" fillId="2" borderId="84" xfId="1" applyNumberFormat="1" applyFont="1" applyFill="1" applyBorder="1" applyAlignment="1">
      <alignment vertical="center" shrinkToFit="1"/>
    </xf>
    <xf numFmtId="176" fontId="21" fillId="2" borderId="86" xfId="1" applyNumberFormat="1" applyFont="1" applyFill="1" applyBorder="1" applyAlignment="1">
      <alignment vertical="center" shrinkToFit="1"/>
    </xf>
    <xf numFmtId="176" fontId="21" fillId="2" borderId="43" xfId="1" applyNumberFormat="1" applyFont="1" applyFill="1" applyBorder="1" applyAlignment="1">
      <alignment vertical="center" shrinkToFit="1"/>
    </xf>
    <xf numFmtId="176" fontId="21" fillId="2" borderId="44" xfId="1" applyNumberFormat="1" applyFont="1" applyFill="1" applyBorder="1" applyAlignment="1">
      <alignment vertical="center" shrinkToFit="1"/>
    </xf>
    <xf numFmtId="176" fontId="21" fillId="2" borderId="50" xfId="1" applyNumberFormat="1" applyFont="1" applyFill="1" applyBorder="1" applyAlignment="1">
      <alignment horizontal="right" vertical="center" shrinkToFit="1"/>
    </xf>
    <xf numFmtId="176" fontId="21" fillId="2" borderId="67" xfId="1" applyNumberFormat="1" applyFont="1" applyFill="1" applyBorder="1" applyAlignment="1">
      <alignment horizontal="right" vertical="center" shrinkToFit="1"/>
    </xf>
    <xf numFmtId="176" fontId="21" fillId="2" borderId="51" xfId="1" applyNumberFormat="1" applyFont="1" applyFill="1" applyBorder="1" applyAlignment="1">
      <alignment horizontal="right" vertical="center" shrinkToFit="1"/>
    </xf>
    <xf numFmtId="0" fontId="21" fillId="2" borderId="22" xfId="1" applyFont="1" applyFill="1" applyBorder="1" applyAlignment="1">
      <alignment vertical="center" shrinkToFit="1"/>
    </xf>
    <xf numFmtId="0" fontId="21" fillId="2" borderId="16" xfId="1" applyFont="1" applyFill="1" applyBorder="1" applyAlignment="1">
      <alignment horizontal="center" vertical="center" shrinkToFit="1"/>
    </xf>
    <xf numFmtId="0" fontId="21" fillId="2" borderId="20" xfId="1" applyFont="1" applyFill="1" applyBorder="1" applyAlignment="1">
      <alignment horizontal="center" vertical="center" shrinkToFit="1"/>
    </xf>
    <xf numFmtId="0" fontId="21" fillId="2" borderId="17" xfId="1" applyFont="1" applyFill="1" applyBorder="1" applyAlignment="1">
      <alignment horizontal="center" vertical="center" shrinkToFit="1"/>
    </xf>
    <xf numFmtId="177" fontId="21" fillId="3" borderId="2" xfId="0" applyNumberFormat="1" applyFont="1" applyFill="1" applyBorder="1" applyAlignment="1">
      <alignment horizontal="center" vertical="center"/>
    </xf>
    <xf numFmtId="177" fontId="21" fillId="3" borderId="12" xfId="0" applyNumberFormat="1" applyFont="1" applyFill="1" applyBorder="1" applyAlignment="1">
      <alignment horizontal="center" vertical="center"/>
    </xf>
    <xf numFmtId="177" fontId="21" fillId="3" borderId="10" xfId="0" applyNumberFormat="1" applyFont="1" applyFill="1" applyBorder="1" applyAlignment="1">
      <alignment horizontal="center" vertical="center"/>
    </xf>
    <xf numFmtId="0" fontId="21" fillId="2" borderId="8" xfId="0" applyFont="1" applyFill="1" applyBorder="1" applyAlignment="1">
      <alignment vertical="center"/>
    </xf>
    <xf numFmtId="181" fontId="21" fillId="2" borderId="12" xfId="0" applyNumberFormat="1" applyFont="1" applyFill="1" applyBorder="1" applyAlignment="1">
      <alignment horizontal="center" vertical="center"/>
    </xf>
    <xf numFmtId="181" fontId="21" fillId="2" borderId="10" xfId="0" applyNumberFormat="1" applyFont="1" applyFill="1" applyBorder="1" applyAlignment="1">
      <alignment horizontal="center" vertical="center"/>
    </xf>
    <xf numFmtId="0" fontId="21" fillId="0" borderId="0" xfId="0" applyFont="1" applyFill="1" applyBorder="1" applyAlignment="1">
      <alignment horizontal="center" vertical="center"/>
    </xf>
    <xf numFmtId="176" fontId="21" fillId="2" borderId="58" xfId="1" applyNumberFormat="1" applyFont="1" applyFill="1" applyBorder="1" applyAlignment="1">
      <alignment horizontal="right" vertical="center" shrinkToFit="1"/>
    </xf>
    <xf numFmtId="176" fontId="21" fillId="2" borderId="30" xfId="1" applyNumberFormat="1" applyFont="1" applyFill="1" applyBorder="1" applyAlignment="1">
      <alignment horizontal="right" vertical="center" shrinkToFit="1"/>
    </xf>
    <xf numFmtId="176" fontId="21" fillId="2" borderId="39" xfId="1" applyNumberFormat="1" applyFont="1" applyFill="1" applyBorder="1" applyAlignment="1">
      <alignment horizontal="right" vertical="center" shrinkToFit="1"/>
    </xf>
    <xf numFmtId="0" fontId="21" fillId="2" borderId="23" xfId="1" applyFont="1" applyFill="1" applyBorder="1" applyAlignment="1">
      <alignment vertical="center" shrinkToFit="1"/>
    </xf>
    <xf numFmtId="0" fontId="21" fillId="2" borderId="24" xfId="1" applyFont="1" applyFill="1" applyBorder="1" applyAlignment="1">
      <alignment vertical="center" shrinkToFit="1"/>
    </xf>
    <xf numFmtId="0" fontId="21" fillId="2" borderId="46" xfId="1" applyFont="1" applyFill="1" applyBorder="1" applyAlignment="1">
      <alignment vertical="center" shrinkToFit="1"/>
    </xf>
    <xf numFmtId="176" fontId="21" fillId="2" borderId="40" xfId="1" applyNumberFormat="1" applyFont="1" applyFill="1" applyBorder="1" applyAlignment="1">
      <alignment horizontal="center" vertical="center" shrinkToFit="1"/>
    </xf>
    <xf numFmtId="176" fontId="21" fillId="2" borderId="38" xfId="1" applyNumberFormat="1" applyFont="1" applyFill="1" applyBorder="1" applyAlignment="1">
      <alignment horizontal="center" vertical="center" shrinkToFit="1"/>
    </xf>
    <xf numFmtId="176" fontId="21" fillId="2" borderId="37" xfId="1" applyNumberFormat="1" applyFont="1" applyFill="1" applyBorder="1" applyAlignment="1">
      <alignment horizontal="center" vertical="center" shrinkToFit="1"/>
    </xf>
    <xf numFmtId="176" fontId="21" fillId="2" borderId="36" xfId="1" applyNumberFormat="1" applyFont="1" applyFill="1" applyBorder="1" applyAlignment="1">
      <alignment horizontal="center" vertical="center" shrinkToFit="1"/>
    </xf>
    <xf numFmtId="176" fontId="21" fillId="2" borderId="22" xfId="1" applyNumberFormat="1" applyFont="1" applyFill="1" applyBorder="1" applyAlignment="1">
      <alignment horizontal="center" vertical="center" shrinkToFit="1"/>
    </xf>
    <xf numFmtId="176" fontId="21" fillId="2" borderId="0" xfId="1" applyNumberFormat="1" applyFont="1" applyFill="1" applyBorder="1" applyAlignment="1">
      <alignment horizontal="center" vertical="center" shrinkToFit="1"/>
    </xf>
    <xf numFmtId="176" fontId="21" fillId="2" borderId="31" xfId="1" applyNumberFormat="1" applyFont="1" applyFill="1" applyBorder="1" applyAlignment="1">
      <alignment horizontal="center" vertical="center" shrinkToFit="1"/>
    </xf>
    <xf numFmtId="0" fontId="21" fillId="2" borderId="25" xfId="1" applyFont="1" applyFill="1" applyBorder="1" applyAlignment="1">
      <alignment vertical="center" shrinkToFit="1"/>
    </xf>
    <xf numFmtId="176" fontId="21" fillId="2" borderId="18" xfId="1" applyNumberFormat="1" applyFont="1" applyFill="1" applyBorder="1" applyAlignment="1">
      <alignment horizontal="right" vertical="center" shrinkToFit="1"/>
    </xf>
    <xf numFmtId="176" fontId="21" fillId="2" borderId="19" xfId="1" applyNumberFormat="1" applyFont="1" applyFill="1" applyBorder="1" applyAlignment="1">
      <alignment horizontal="right" vertical="center" shrinkToFit="1"/>
    </xf>
    <xf numFmtId="176" fontId="21" fillId="2" borderId="21" xfId="1" applyNumberFormat="1" applyFont="1" applyFill="1" applyBorder="1" applyAlignment="1">
      <alignment horizontal="right" vertical="center" shrinkToFit="1"/>
    </xf>
    <xf numFmtId="0" fontId="23" fillId="2" borderId="22" xfId="1" applyFont="1" applyFill="1" applyBorder="1" applyAlignment="1">
      <alignment vertical="center" shrinkToFit="1"/>
    </xf>
    <xf numFmtId="0" fontId="23" fillId="2" borderId="0" xfId="1" applyFont="1" applyFill="1" applyBorder="1" applyAlignment="1">
      <alignment vertical="center" shrinkToFit="1"/>
    </xf>
    <xf numFmtId="0" fontId="23" fillId="2" borderId="31" xfId="1" applyFont="1" applyFill="1" applyBorder="1" applyAlignment="1">
      <alignment vertical="center" shrinkToFit="1"/>
    </xf>
    <xf numFmtId="0" fontId="21" fillId="2" borderId="52" xfId="1" applyFont="1" applyFill="1" applyBorder="1" applyAlignment="1">
      <alignment horizontal="center" vertical="center" shrinkToFit="1"/>
    </xf>
    <xf numFmtId="0" fontId="21" fillId="2" borderId="34" xfId="1" applyFont="1" applyFill="1" applyBorder="1" applyAlignment="1">
      <alignment horizontal="center" vertical="center" shrinkToFit="1"/>
    </xf>
    <xf numFmtId="0" fontId="21" fillId="2" borderId="33" xfId="1" applyFont="1" applyFill="1" applyBorder="1" applyAlignment="1">
      <alignment horizontal="center" vertical="center" shrinkToFit="1"/>
    </xf>
    <xf numFmtId="197" fontId="21" fillId="2" borderId="34" xfId="1" applyNumberFormat="1" applyFont="1" applyFill="1" applyBorder="1" applyAlignment="1">
      <alignment horizontal="center" vertical="center" shrinkToFit="1"/>
    </xf>
    <xf numFmtId="197" fontId="21" fillId="2" borderId="33" xfId="1" applyNumberFormat="1" applyFont="1" applyFill="1" applyBorder="1" applyAlignment="1">
      <alignment horizontal="center" vertical="center" shrinkToFit="1"/>
    </xf>
    <xf numFmtId="193" fontId="23" fillId="2" borderId="120" xfId="0" applyNumberFormat="1" applyFont="1" applyFill="1" applyBorder="1" applyAlignment="1">
      <alignment horizontal="right" vertical="center" shrinkToFit="1"/>
    </xf>
    <xf numFmtId="0" fontId="23" fillId="2" borderId="22" xfId="1" applyFont="1" applyFill="1" applyBorder="1" applyAlignment="1">
      <alignment horizontal="center" vertical="center" wrapText="1" shrinkToFit="1"/>
    </xf>
    <xf numFmtId="0" fontId="23" fillId="2" borderId="0" xfId="1" applyFont="1" applyFill="1" applyBorder="1" applyAlignment="1">
      <alignment horizontal="center" vertical="center" shrinkToFit="1"/>
    </xf>
    <xf numFmtId="0" fontId="23" fillId="2" borderId="31" xfId="1" applyFont="1" applyFill="1" applyBorder="1" applyAlignment="1">
      <alignment horizontal="center" vertical="center" shrinkToFit="1"/>
    </xf>
    <xf numFmtId="0" fontId="23" fillId="2" borderId="66" xfId="1" applyFont="1" applyFill="1" applyBorder="1" applyAlignment="1">
      <alignment vertical="center" shrinkToFit="1"/>
    </xf>
    <xf numFmtId="0" fontId="23" fillId="2" borderId="50" xfId="1" applyFont="1" applyFill="1" applyBorder="1" applyAlignment="1">
      <alignment vertical="center" shrinkToFit="1"/>
    </xf>
    <xf numFmtId="0" fontId="23" fillId="2" borderId="60" xfId="1" applyFont="1" applyFill="1" applyBorder="1" applyAlignment="1">
      <alignment vertical="center" shrinkToFit="1"/>
    </xf>
    <xf numFmtId="0" fontId="21" fillId="2" borderId="100" xfId="1" applyFont="1" applyFill="1" applyBorder="1" applyAlignment="1">
      <alignment horizontal="center" vertical="center" textRotation="255" wrapText="1" shrinkToFit="1"/>
    </xf>
    <xf numFmtId="0" fontId="21" fillId="2" borderId="101" xfId="1" applyFont="1" applyFill="1" applyBorder="1" applyAlignment="1">
      <alignment horizontal="center" vertical="center" textRotation="255" shrinkToFit="1"/>
    </xf>
    <xf numFmtId="0" fontId="21" fillId="2" borderId="102" xfId="1" applyFont="1" applyFill="1" applyBorder="1" applyAlignment="1">
      <alignment horizontal="center" vertical="center" textRotation="255" shrinkToFit="1"/>
    </xf>
    <xf numFmtId="0" fontId="21" fillId="2" borderId="60" xfId="1" applyFont="1" applyFill="1" applyBorder="1" applyAlignment="1">
      <alignment vertical="center" shrinkToFit="1"/>
    </xf>
    <xf numFmtId="0" fontId="21" fillId="2" borderId="61" xfId="1" applyFont="1" applyFill="1" applyBorder="1" applyAlignment="1">
      <alignment vertical="center" shrinkToFit="1"/>
    </xf>
    <xf numFmtId="0" fontId="21" fillId="2" borderId="50" xfId="1" applyFont="1" applyFill="1" applyBorder="1" applyAlignment="1">
      <alignment vertical="center" shrinkToFit="1"/>
    </xf>
    <xf numFmtId="0" fontId="21" fillId="2" borderId="38" xfId="1" applyFont="1" applyFill="1" applyBorder="1" applyAlignment="1">
      <alignment vertical="center" shrinkToFit="1"/>
    </xf>
    <xf numFmtId="0" fontId="21" fillId="2" borderId="116" xfId="1" applyFont="1" applyFill="1" applyBorder="1" applyAlignment="1">
      <alignment vertical="center" shrinkToFit="1"/>
    </xf>
    <xf numFmtId="0" fontId="21" fillId="2" borderId="15" xfId="1" applyFont="1" applyFill="1" applyBorder="1" applyAlignment="1">
      <alignment vertical="center" shrinkToFit="1"/>
    </xf>
    <xf numFmtId="0" fontId="21" fillId="2" borderId="32" xfId="1" applyFont="1" applyFill="1" applyBorder="1" applyAlignment="1">
      <alignment vertical="center" shrinkToFit="1"/>
    </xf>
    <xf numFmtId="0" fontId="21" fillId="2" borderId="53" xfId="1" applyFont="1" applyFill="1" applyBorder="1" applyAlignment="1">
      <alignment vertical="center" shrinkToFit="1"/>
    </xf>
    <xf numFmtId="0" fontId="21" fillId="2" borderId="70" xfId="1" applyFont="1" applyFill="1" applyBorder="1" applyAlignment="1">
      <alignment vertical="center" shrinkToFit="1"/>
    </xf>
    <xf numFmtId="0" fontId="21" fillId="2" borderId="35" xfId="1" applyFont="1" applyFill="1" applyBorder="1" applyAlignment="1">
      <alignment vertical="center" shrinkToFit="1"/>
    </xf>
    <xf numFmtId="0" fontId="21" fillId="2" borderId="95" xfId="1" applyFont="1" applyFill="1" applyBorder="1" applyAlignment="1">
      <alignment horizontal="center" vertical="center" shrinkToFit="1"/>
    </xf>
    <xf numFmtId="0" fontId="21" fillId="2" borderId="9" xfId="1" applyFont="1" applyFill="1" applyBorder="1" applyAlignment="1">
      <alignment horizontal="center" vertical="center" shrinkToFit="1"/>
    </xf>
    <xf numFmtId="0" fontId="21" fillId="2" borderId="96" xfId="1" applyFont="1" applyFill="1" applyBorder="1" applyAlignment="1">
      <alignment horizontal="center" vertical="center" shrinkToFit="1"/>
    </xf>
    <xf numFmtId="0" fontId="21" fillId="2" borderId="66" xfId="1" applyFont="1" applyFill="1" applyBorder="1" applyAlignment="1">
      <alignment vertical="center" shrinkToFit="1"/>
    </xf>
    <xf numFmtId="0" fontId="21" fillId="2" borderId="9" xfId="1" applyFont="1" applyFill="1" applyBorder="1" applyAlignment="1">
      <alignment vertical="center" shrinkToFit="1"/>
    </xf>
    <xf numFmtId="0" fontId="21" fillId="2" borderId="96" xfId="1" applyFont="1" applyFill="1" applyBorder="1" applyAlignment="1">
      <alignment vertical="center" shrinkToFit="1"/>
    </xf>
    <xf numFmtId="0" fontId="21" fillId="3" borderId="95" xfId="1" applyFont="1" applyFill="1" applyBorder="1" applyAlignment="1">
      <alignment horizontal="center" vertical="center" shrinkToFit="1"/>
    </xf>
    <xf numFmtId="0" fontId="21" fillId="3" borderId="9" xfId="1" applyFont="1" applyFill="1" applyBorder="1" applyAlignment="1">
      <alignment horizontal="center" vertical="center" shrinkToFit="1"/>
    </xf>
    <xf numFmtId="0" fontId="21" fillId="3" borderId="96" xfId="1" applyFont="1" applyFill="1" applyBorder="1" applyAlignment="1">
      <alignment horizontal="center" vertical="center" shrinkToFit="1"/>
    </xf>
    <xf numFmtId="176" fontId="21" fillId="2" borderId="95" xfId="1" applyNumberFormat="1" applyFont="1" applyFill="1" applyBorder="1" applyAlignment="1">
      <alignment vertical="center" shrinkToFit="1"/>
    </xf>
    <xf numFmtId="176" fontId="21" fillId="2" borderId="96" xfId="1" applyNumberFormat="1" applyFont="1" applyFill="1" applyBorder="1" applyAlignment="1">
      <alignment vertical="center" shrinkToFit="1"/>
    </xf>
    <xf numFmtId="176" fontId="21" fillId="2" borderId="95" xfId="1" applyNumberFormat="1" applyFont="1" applyFill="1" applyBorder="1" applyAlignment="1">
      <alignment horizontal="center" vertical="center" shrinkToFit="1"/>
    </xf>
    <xf numFmtId="176" fontId="21" fillId="2" borderId="9" xfId="1" applyNumberFormat="1" applyFont="1" applyFill="1" applyBorder="1" applyAlignment="1">
      <alignment horizontal="center" vertical="center" shrinkToFit="1"/>
    </xf>
    <xf numFmtId="176" fontId="21" fillId="2" borderId="96" xfId="1" applyNumberFormat="1" applyFont="1" applyFill="1" applyBorder="1" applyAlignment="1">
      <alignment horizontal="center" vertical="center" shrinkToFit="1"/>
    </xf>
    <xf numFmtId="0" fontId="21" fillId="2" borderId="4" xfId="1" applyFont="1" applyFill="1" applyBorder="1" applyAlignment="1">
      <alignment horizontal="center" vertical="center" shrinkToFit="1"/>
    </xf>
    <xf numFmtId="176" fontId="21" fillId="3" borderId="60" xfId="1" applyNumberFormat="1" applyFont="1" applyFill="1" applyBorder="1" applyAlignment="1">
      <alignment horizontal="center" vertical="center" shrinkToFit="1"/>
    </xf>
    <xf numFmtId="176" fontId="21" fillId="3" borderId="4" xfId="1" applyNumberFormat="1" applyFont="1" applyFill="1" applyBorder="1" applyAlignment="1">
      <alignment horizontal="center" vertical="center" shrinkToFit="1"/>
    </xf>
    <xf numFmtId="0" fontId="21" fillId="3" borderId="12" xfId="1" applyFont="1" applyFill="1" applyBorder="1" applyAlignment="1">
      <alignment horizontal="center" vertical="center" shrinkToFit="1"/>
    </xf>
    <xf numFmtId="176" fontId="21" fillId="2" borderId="10" xfId="1" applyNumberFormat="1" applyFont="1" applyFill="1" applyBorder="1" applyAlignment="1">
      <alignment horizontal="center" vertical="center" shrinkToFit="1"/>
    </xf>
    <xf numFmtId="0" fontId="21" fillId="2" borderId="111" xfId="1" applyFont="1" applyFill="1" applyBorder="1" applyAlignment="1">
      <alignment horizontal="center" vertical="center" shrinkToFit="1"/>
    </xf>
    <xf numFmtId="178" fontId="21" fillId="3" borderId="87" xfId="1" applyNumberFormat="1" applyFont="1" applyFill="1" applyBorder="1" applyAlignment="1">
      <alignment horizontal="center" vertical="center" shrinkToFit="1"/>
    </xf>
    <xf numFmtId="178" fontId="21" fillId="3" borderId="88" xfId="1" applyNumberFormat="1" applyFont="1" applyFill="1" applyBorder="1" applyAlignment="1">
      <alignment horizontal="center" vertical="center" shrinkToFit="1"/>
    </xf>
    <xf numFmtId="178" fontId="21" fillId="3" borderId="12" xfId="1" applyNumberFormat="1" applyFont="1" applyFill="1" applyBorder="1" applyAlignment="1">
      <alignment horizontal="center" vertical="center" shrinkToFit="1"/>
    </xf>
    <xf numFmtId="178" fontId="21" fillId="3" borderId="96" xfId="1" applyNumberFormat="1" applyFont="1" applyFill="1" applyBorder="1" applyAlignment="1">
      <alignment horizontal="center" vertical="center" shrinkToFit="1"/>
    </xf>
    <xf numFmtId="0" fontId="21" fillId="2" borderId="3" xfId="1" applyFont="1" applyFill="1" applyBorder="1" applyAlignment="1">
      <alignment horizontal="left" vertical="center" shrinkToFit="1"/>
    </xf>
    <xf numFmtId="0" fontId="21" fillId="2" borderId="4" xfId="1" applyFont="1" applyFill="1" applyBorder="1" applyAlignment="1">
      <alignment horizontal="left" vertical="center" shrinkToFit="1"/>
    </xf>
    <xf numFmtId="0" fontId="21" fillId="2" borderId="40" xfId="1" applyFont="1" applyFill="1" applyBorder="1" applyAlignment="1">
      <alignment horizontal="left" vertical="center" shrinkToFit="1"/>
    </xf>
    <xf numFmtId="183" fontId="21" fillId="2" borderId="87" xfId="1" applyNumberFormat="1" applyFont="1" applyFill="1" applyBorder="1" applyAlignment="1">
      <alignment vertical="center" shrinkToFit="1"/>
    </xf>
    <xf numFmtId="183" fontId="21" fillId="2" borderId="88" xfId="1" applyNumberFormat="1" applyFont="1" applyFill="1" applyBorder="1" applyAlignment="1">
      <alignment vertical="center" shrinkToFit="1"/>
    </xf>
    <xf numFmtId="176" fontId="21" fillId="2" borderId="129" xfId="1" applyNumberFormat="1" applyFont="1" applyFill="1" applyBorder="1" applyAlignment="1">
      <alignment vertical="center" shrinkToFit="1"/>
    </xf>
    <xf numFmtId="176" fontId="21" fillId="2" borderId="55" xfId="1" applyNumberFormat="1" applyFont="1" applyFill="1" applyBorder="1" applyAlignment="1">
      <alignment vertical="center" shrinkToFit="1"/>
    </xf>
    <xf numFmtId="0" fontId="21" fillId="2" borderId="84" xfId="1" applyFont="1" applyFill="1" applyBorder="1" applyAlignment="1">
      <alignment horizontal="center" vertical="center" shrinkToFit="1"/>
    </xf>
    <xf numFmtId="0" fontId="21" fillId="2" borderId="85" xfId="1" applyFont="1" applyFill="1" applyBorder="1" applyAlignment="1">
      <alignment horizontal="center" vertical="center" shrinkToFit="1"/>
    </xf>
    <xf numFmtId="0" fontId="21" fillId="2" borderId="86" xfId="1" applyFont="1" applyFill="1" applyBorder="1" applyAlignment="1">
      <alignment horizontal="center" vertical="center" shrinkToFit="1"/>
    </xf>
    <xf numFmtId="0" fontId="21" fillId="2" borderId="43" xfId="1" applyFont="1" applyFill="1" applyBorder="1" applyAlignment="1">
      <alignment horizontal="center" vertical="center" shrinkToFit="1"/>
    </xf>
    <xf numFmtId="0" fontId="21" fillId="2" borderId="45" xfId="1" applyFont="1" applyFill="1" applyBorder="1" applyAlignment="1">
      <alignment horizontal="center" vertical="center" shrinkToFit="1"/>
    </xf>
    <xf numFmtId="0" fontId="21" fillId="2" borderId="44" xfId="1" applyFont="1" applyFill="1" applyBorder="1" applyAlignment="1">
      <alignment horizontal="center" vertical="center" shrinkToFit="1"/>
    </xf>
    <xf numFmtId="179" fontId="21" fillId="3" borderId="60" xfId="1" applyNumberFormat="1" applyFont="1" applyFill="1" applyBorder="1" applyAlignment="1">
      <alignment horizontal="center" vertical="center" shrinkToFit="1"/>
    </xf>
    <xf numFmtId="179" fontId="21" fillId="3" borderId="40" xfId="1" applyNumberFormat="1" applyFont="1" applyFill="1" applyBorder="1" applyAlignment="1">
      <alignment horizontal="center" vertical="center" shrinkToFit="1"/>
    </xf>
    <xf numFmtId="176" fontId="21" fillId="2" borderId="50" xfId="1" applyNumberFormat="1" applyFont="1" applyFill="1" applyBorder="1" applyAlignment="1">
      <alignment vertical="center" shrinkToFit="1"/>
    </xf>
    <xf numFmtId="176" fontId="21" fillId="2" borderId="51" xfId="1" applyNumberFormat="1" applyFont="1" applyFill="1" applyBorder="1" applyAlignment="1">
      <alignment vertical="center" shrinkToFit="1"/>
    </xf>
    <xf numFmtId="0" fontId="21" fillId="2" borderId="18" xfId="1" applyFont="1" applyFill="1" applyBorder="1" applyAlignment="1">
      <alignment horizontal="center" vertical="center" shrinkToFit="1"/>
    </xf>
    <xf numFmtId="0" fontId="21" fillId="2" borderId="19" xfId="1" applyFont="1" applyFill="1" applyBorder="1" applyAlignment="1">
      <alignment horizontal="center" vertical="center" shrinkToFit="1"/>
    </xf>
    <xf numFmtId="0" fontId="21" fillId="2" borderId="21" xfId="1" applyFont="1" applyFill="1" applyBorder="1" applyAlignment="1">
      <alignment horizontal="center" vertical="center" shrinkToFit="1"/>
    </xf>
    <xf numFmtId="176" fontId="21" fillId="2" borderId="112" xfId="1" applyNumberFormat="1" applyFont="1" applyFill="1" applyBorder="1" applyAlignment="1">
      <alignment horizontal="center" vertical="center" shrinkToFit="1"/>
    </xf>
    <xf numFmtId="176" fontId="21" fillId="2" borderId="113" xfId="1" applyNumberFormat="1" applyFont="1" applyFill="1" applyBorder="1" applyAlignment="1">
      <alignment horizontal="center" vertical="center" shrinkToFit="1"/>
    </xf>
    <xf numFmtId="176" fontId="21" fillId="2" borderId="114" xfId="1" applyNumberFormat="1" applyFont="1" applyFill="1" applyBorder="1" applyAlignment="1">
      <alignment horizontal="center" vertical="center" shrinkToFit="1"/>
    </xf>
    <xf numFmtId="176" fontId="21" fillId="2" borderId="43" xfId="1" applyNumberFormat="1" applyFont="1" applyFill="1" applyBorder="1" applyAlignment="1">
      <alignment horizontal="center" vertical="center" shrinkToFit="1"/>
    </xf>
    <xf numFmtId="176" fontId="21" fillId="2" borderId="45" xfId="1" applyNumberFormat="1" applyFont="1" applyFill="1" applyBorder="1" applyAlignment="1">
      <alignment horizontal="center" vertical="center" shrinkToFit="1"/>
    </xf>
    <xf numFmtId="176" fontId="21" fillId="2" borderId="44" xfId="1" applyNumberFormat="1" applyFont="1" applyFill="1" applyBorder="1" applyAlignment="1">
      <alignment horizontal="center" vertical="center" shrinkToFit="1"/>
    </xf>
    <xf numFmtId="0" fontId="21" fillId="2" borderId="97" xfId="1" applyFont="1" applyFill="1" applyBorder="1" applyAlignment="1">
      <alignment horizontal="center" vertical="center" shrinkToFit="1"/>
    </xf>
    <xf numFmtId="0" fontId="21" fillId="2" borderId="98" xfId="1" applyFont="1" applyFill="1" applyBorder="1" applyAlignment="1">
      <alignment horizontal="center" vertical="center" shrinkToFit="1"/>
    </xf>
    <xf numFmtId="0" fontId="21" fillId="2" borderId="99" xfId="1" applyFont="1" applyFill="1" applyBorder="1" applyAlignment="1">
      <alignment horizontal="center" vertical="center" shrinkToFit="1"/>
    </xf>
    <xf numFmtId="176" fontId="21" fillId="2" borderId="18" xfId="1" applyNumberFormat="1" applyFont="1" applyFill="1" applyBorder="1" applyAlignment="1">
      <alignment horizontal="center" vertical="center" shrinkToFit="1"/>
    </xf>
    <xf numFmtId="176" fontId="21" fillId="2" borderId="19" xfId="1" applyNumberFormat="1" applyFont="1" applyFill="1" applyBorder="1" applyAlignment="1">
      <alignment horizontal="center" vertical="center" shrinkToFit="1"/>
    </xf>
    <xf numFmtId="176" fontId="21" fillId="2" borderId="21" xfId="1" applyNumberFormat="1" applyFont="1" applyFill="1" applyBorder="1" applyAlignment="1">
      <alignment horizontal="center" vertical="center" shrinkToFit="1"/>
    </xf>
    <xf numFmtId="0" fontId="21" fillId="2" borderId="29" xfId="1" applyFont="1" applyFill="1" applyBorder="1" applyAlignment="1">
      <alignment horizontal="center" vertical="center" shrinkToFit="1"/>
    </xf>
    <xf numFmtId="180" fontId="21" fillId="3" borderId="3" xfId="1" applyNumberFormat="1" applyFont="1" applyFill="1" applyBorder="1" applyAlignment="1">
      <alignment horizontal="center" vertical="center" shrinkToFit="1"/>
    </xf>
    <xf numFmtId="180" fontId="21" fillId="3" borderId="4" xfId="1" applyNumberFormat="1" applyFont="1" applyFill="1" applyBorder="1" applyAlignment="1">
      <alignment horizontal="center" vertical="center" shrinkToFit="1"/>
    </xf>
    <xf numFmtId="0" fontId="29" fillId="2" borderId="11" xfId="0" applyFont="1" applyFill="1" applyBorder="1" applyAlignment="1">
      <alignment horizontal="center" vertical="center" wrapText="1"/>
    </xf>
    <xf numFmtId="0" fontId="29" fillId="2" borderId="11" xfId="0" applyFont="1" applyFill="1" applyBorder="1" applyAlignment="1">
      <alignment horizontal="center" vertical="center"/>
    </xf>
    <xf numFmtId="0" fontId="21" fillId="2" borderId="0" xfId="0" applyNumberFormat="1" applyFont="1" applyFill="1" applyBorder="1" applyAlignment="1">
      <alignment vertical="center"/>
    </xf>
    <xf numFmtId="20" fontId="23" fillId="3" borderId="9" xfId="0" applyNumberFormat="1" applyFont="1" applyFill="1" applyBorder="1" applyAlignment="1">
      <alignment horizontal="center" vertical="center"/>
    </xf>
    <xf numFmtId="0" fontId="21" fillId="0" borderId="12" xfId="0" applyFont="1" applyFill="1" applyBorder="1" applyAlignment="1">
      <alignment vertical="center"/>
    </xf>
    <xf numFmtId="0" fontId="21" fillId="0" borderId="9" xfId="0" applyFont="1" applyFill="1" applyBorder="1" applyAlignment="1">
      <alignment vertical="center"/>
    </xf>
    <xf numFmtId="0" fontId="21" fillId="0" borderId="10" xfId="0" applyFont="1" applyFill="1" applyBorder="1" applyAlignment="1">
      <alignment vertical="center"/>
    </xf>
    <xf numFmtId="20" fontId="23" fillId="3" borderId="12" xfId="0" applyNumberFormat="1" applyFont="1" applyFill="1" applyBorder="1" applyAlignment="1">
      <alignment horizontal="center" vertical="center"/>
    </xf>
    <xf numFmtId="0" fontId="23" fillId="2" borderId="11" xfId="0" applyFont="1" applyFill="1" applyBorder="1" applyAlignment="1">
      <alignment vertical="center"/>
    </xf>
    <xf numFmtId="0" fontId="21" fillId="0" borderId="11" xfId="0" applyFont="1" applyFill="1" applyBorder="1" applyAlignment="1">
      <alignment vertical="center"/>
    </xf>
    <xf numFmtId="49" fontId="23" fillId="0" borderId="12" xfId="0" applyNumberFormat="1" applyFont="1" applyFill="1" applyBorder="1" applyAlignment="1">
      <alignment vertical="center"/>
    </xf>
    <xf numFmtId="49" fontId="23" fillId="0" borderId="9" xfId="0" applyNumberFormat="1" applyFont="1" applyFill="1" applyBorder="1" applyAlignment="1">
      <alignment vertical="center"/>
    </xf>
    <xf numFmtId="49" fontId="23" fillId="0" borderId="10" xfId="0" applyNumberFormat="1" applyFont="1" applyFill="1" applyBorder="1" applyAlignment="1">
      <alignment vertical="center"/>
    </xf>
    <xf numFmtId="178" fontId="21" fillId="3" borderId="12" xfId="0" applyNumberFormat="1" applyFont="1" applyFill="1" applyBorder="1" applyAlignment="1">
      <alignment horizontal="left" vertical="center"/>
    </xf>
    <xf numFmtId="178" fontId="21" fillId="3" borderId="9" xfId="0" applyNumberFormat="1" applyFont="1" applyFill="1" applyBorder="1" applyAlignment="1">
      <alignment horizontal="left" vertical="center"/>
    </xf>
    <xf numFmtId="178" fontId="21" fillId="3" borderId="10" xfId="0" applyNumberFormat="1" applyFont="1" applyFill="1" applyBorder="1" applyAlignment="1">
      <alignment horizontal="left" vertical="center"/>
    </xf>
    <xf numFmtId="0" fontId="21" fillId="3" borderId="12" xfId="0" applyFont="1" applyFill="1" applyBorder="1" applyAlignment="1">
      <alignment vertical="center"/>
    </xf>
    <xf numFmtId="0" fontId="21" fillId="3" borderId="10" xfId="0" applyFont="1" applyFill="1" applyBorder="1" applyAlignment="1">
      <alignment vertical="center"/>
    </xf>
    <xf numFmtId="0" fontId="23" fillId="0" borderId="12" xfId="0" applyFont="1" applyFill="1" applyBorder="1" applyAlignment="1">
      <alignment vertical="center"/>
    </xf>
    <xf numFmtId="0" fontId="23" fillId="0" borderId="9" xfId="0" applyFont="1" applyFill="1" applyBorder="1" applyAlignment="1">
      <alignment vertical="center"/>
    </xf>
    <xf numFmtId="0" fontId="23" fillId="0" borderId="10" xfId="0" applyFont="1" applyFill="1" applyBorder="1" applyAlignment="1">
      <alignment vertical="center"/>
    </xf>
    <xf numFmtId="0" fontId="21" fillId="3" borderId="11" xfId="0" applyFont="1" applyFill="1" applyBorder="1" applyAlignment="1">
      <alignment vertical="center"/>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0"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1" fillId="3" borderId="7" xfId="0" applyFont="1" applyFill="1" applyBorder="1" applyAlignment="1">
      <alignment horizontal="center" vertical="center"/>
    </xf>
    <xf numFmtId="0" fontId="21" fillId="3" borderId="8" xfId="0" applyFont="1" applyFill="1" applyBorder="1" applyAlignment="1">
      <alignment horizontal="center" vertical="center"/>
    </xf>
    <xf numFmtId="0" fontId="21" fillId="3" borderId="29" xfId="0" applyFont="1" applyFill="1" applyBorder="1" applyAlignment="1">
      <alignment horizontal="center" vertical="center"/>
    </xf>
    <xf numFmtId="0" fontId="21" fillId="3" borderId="13" xfId="0" applyFont="1" applyFill="1" applyBorder="1" applyAlignment="1">
      <alignment horizontal="center" vertical="center"/>
    </xf>
    <xf numFmtId="0" fontId="21" fillId="3" borderId="0" xfId="0" applyFont="1" applyFill="1" applyBorder="1" applyAlignment="1">
      <alignment horizontal="center" vertical="center"/>
    </xf>
    <xf numFmtId="0" fontId="21" fillId="2" borderId="0" xfId="0" applyFont="1" applyFill="1" applyBorder="1" applyAlignment="1">
      <alignment vertical="center"/>
    </xf>
    <xf numFmtId="0" fontId="21" fillId="2" borderId="6" xfId="0" applyFont="1" applyFill="1" applyBorder="1" applyAlignment="1">
      <alignment vertical="center"/>
    </xf>
    <xf numFmtId="0" fontId="21" fillId="2" borderId="13" xfId="0" applyFont="1" applyFill="1" applyBorder="1" applyAlignment="1">
      <alignment vertical="center"/>
    </xf>
    <xf numFmtId="0" fontId="21" fillId="2" borderId="12" xfId="0" applyFont="1" applyFill="1" applyBorder="1" applyAlignment="1">
      <alignment horizontal="center" vertical="center"/>
    </xf>
    <xf numFmtId="0" fontId="21" fillId="2" borderId="9" xfId="0" applyFont="1" applyFill="1" applyBorder="1" applyAlignment="1">
      <alignment horizontal="center" vertical="center"/>
    </xf>
    <xf numFmtId="0" fontId="21" fillId="2" borderId="10" xfId="0" applyFont="1" applyFill="1" applyBorder="1" applyAlignment="1">
      <alignment horizontal="center" vertical="center"/>
    </xf>
    <xf numFmtId="0" fontId="21" fillId="3" borderId="12" xfId="0" applyFont="1" applyFill="1" applyBorder="1" applyAlignment="1">
      <alignment horizontal="center" vertical="center"/>
    </xf>
    <xf numFmtId="0" fontId="21" fillId="3" borderId="9" xfId="0" applyFont="1" applyFill="1" applyBorder="1" applyAlignment="1">
      <alignment horizontal="center" vertical="center"/>
    </xf>
    <xf numFmtId="0" fontId="21" fillId="3" borderId="10" xfId="0" applyFont="1" applyFill="1" applyBorder="1" applyAlignment="1">
      <alignment horizontal="center" vertical="center"/>
    </xf>
    <xf numFmtId="0" fontId="22" fillId="0" borderId="0" xfId="0" applyFont="1" applyFill="1" applyBorder="1" applyAlignment="1">
      <alignment horizontal="center" vertical="center"/>
    </xf>
    <xf numFmtId="0" fontId="21" fillId="3" borderId="8" xfId="0" applyFont="1" applyFill="1" applyBorder="1" applyAlignment="1">
      <alignment vertical="center"/>
    </xf>
    <xf numFmtId="180" fontId="21" fillId="2" borderId="38" xfId="1" applyNumberFormat="1" applyFont="1" applyFill="1" applyBorder="1" applyAlignment="1">
      <alignment horizontal="center" vertical="center" shrinkToFit="1"/>
    </xf>
    <xf numFmtId="180" fontId="21" fillId="2" borderId="36" xfId="1" applyNumberFormat="1" applyFont="1" applyFill="1" applyBorder="1" applyAlignment="1">
      <alignment horizontal="center" vertical="center" shrinkToFit="1"/>
    </xf>
    <xf numFmtId="180" fontId="21" fillId="2" borderId="26" xfId="1" applyNumberFormat="1" applyFont="1" applyFill="1" applyBorder="1" applyAlignment="1">
      <alignment horizontal="center" vertical="center" shrinkToFit="1"/>
    </xf>
    <xf numFmtId="180" fontId="21" fillId="2" borderId="27" xfId="1" applyNumberFormat="1" applyFont="1" applyFill="1" applyBorder="1" applyAlignment="1">
      <alignment horizontal="center" vertical="center" shrinkToFit="1"/>
    </xf>
    <xf numFmtId="0" fontId="21" fillId="2" borderId="89" xfId="1" applyFont="1" applyFill="1" applyBorder="1" applyAlignment="1">
      <alignment horizontal="center" vertical="center" shrinkToFit="1"/>
    </xf>
    <xf numFmtId="0" fontId="21" fillId="2" borderId="90" xfId="1" applyFont="1" applyFill="1" applyBorder="1" applyAlignment="1">
      <alignment horizontal="center" vertical="center" shrinkToFit="1"/>
    </xf>
    <xf numFmtId="176" fontId="21" fillId="2" borderId="38" xfId="5" applyNumberFormat="1" applyFont="1" applyFill="1" applyBorder="1" applyAlignment="1">
      <alignment vertical="center" shrinkToFit="1"/>
    </xf>
    <xf numFmtId="176" fontId="21" fillId="2" borderId="36" xfId="5" applyNumberFormat="1" applyFont="1" applyFill="1" applyBorder="1" applyAlignment="1">
      <alignment vertical="center" shrinkToFit="1"/>
    </xf>
    <xf numFmtId="176" fontId="21" fillId="2" borderId="26" xfId="5" applyNumberFormat="1" applyFont="1" applyFill="1" applyBorder="1" applyAlignment="1">
      <alignment vertical="center" shrinkToFit="1"/>
    </xf>
    <xf numFmtId="176" fontId="21" fillId="2" borderId="27" xfId="5" applyNumberFormat="1" applyFont="1" applyFill="1" applyBorder="1" applyAlignment="1">
      <alignment vertical="center" shrinkToFit="1"/>
    </xf>
    <xf numFmtId="176" fontId="21" fillId="2" borderId="89" xfId="1" applyNumberFormat="1" applyFont="1" applyFill="1" applyBorder="1" applyAlignment="1">
      <alignment horizontal="center" vertical="center" shrinkToFit="1"/>
    </xf>
    <xf numFmtId="176" fontId="21" fillId="2" borderId="90" xfId="1" applyNumberFormat="1" applyFont="1" applyFill="1" applyBorder="1" applyAlignment="1">
      <alignment horizontal="center" vertical="center" shrinkToFit="1"/>
    </xf>
    <xf numFmtId="176" fontId="21" fillId="2" borderId="91" xfId="1" applyNumberFormat="1" applyFont="1" applyFill="1" applyBorder="1" applyAlignment="1">
      <alignment horizontal="center" vertical="center" shrinkToFit="1"/>
    </xf>
    <xf numFmtId="0" fontId="21" fillId="0" borderId="0" xfId="0" applyFont="1" applyFill="1" applyBorder="1" applyAlignment="1">
      <alignment vertical="center" wrapText="1"/>
    </xf>
    <xf numFmtId="38" fontId="22" fillId="3" borderId="8" xfId="4" applyFont="1" applyFill="1" applyBorder="1" applyAlignment="1">
      <alignment horizontal="center" vertical="center"/>
    </xf>
    <xf numFmtId="38" fontId="21" fillId="3" borderId="8" xfId="4" applyFont="1" applyFill="1" applyBorder="1" applyAlignment="1">
      <alignment vertical="center"/>
    </xf>
    <xf numFmtId="0" fontId="21" fillId="3" borderId="3" xfId="0" applyNumberFormat="1" applyFont="1" applyFill="1" applyBorder="1" applyAlignment="1">
      <alignment vertical="center"/>
    </xf>
    <xf numFmtId="0" fontId="21" fillId="3" borderId="4" xfId="0" applyNumberFormat="1" applyFont="1" applyFill="1" applyBorder="1" applyAlignment="1">
      <alignment vertical="center"/>
    </xf>
    <xf numFmtId="0" fontId="21" fillId="3" borderId="29" xfId="0" applyNumberFormat="1" applyFont="1" applyFill="1" applyBorder="1" applyAlignment="1">
      <alignment vertical="center"/>
    </xf>
    <xf numFmtId="0" fontId="21" fillId="3" borderId="5" xfId="0" applyNumberFormat="1" applyFont="1" applyFill="1" applyBorder="1" applyAlignment="1">
      <alignment vertical="center"/>
    </xf>
    <xf numFmtId="0" fontId="21" fillId="3" borderId="0" xfId="0" applyNumberFormat="1" applyFont="1" applyFill="1" applyBorder="1" applyAlignment="1">
      <alignment vertical="center"/>
    </xf>
    <xf numFmtId="0" fontId="21" fillId="3" borderId="6" xfId="0" applyNumberFormat="1" applyFont="1" applyFill="1" applyBorder="1" applyAlignment="1">
      <alignment vertical="center"/>
    </xf>
    <xf numFmtId="0" fontId="21" fillId="3" borderId="7" xfId="0" applyNumberFormat="1" applyFont="1" applyFill="1" applyBorder="1" applyAlignment="1">
      <alignment vertical="center"/>
    </xf>
    <xf numFmtId="0" fontId="21" fillId="3" borderId="8" xfId="0" applyNumberFormat="1" applyFont="1" applyFill="1" applyBorder="1" applyAlignment="1">
      <alignment vertical="center"/>
    </xf>
    <xf numFmtId="0" fontId="21" fillId="3" borderId="13" xfId="0" applyNumberFormat="1" applyFont="1" applyFill="1" applyBorder="1" applyAlignment="1">
      <alignment vertical="center"/>
    </xf>
    <xf numFmtId="0" fontId="21" fillId="2" borderId="11" xfId="0" applyFont="1" applyFill="1" applyBorder="1" applyAlignment="1">
      <alignment horizontal="center" vertical="center"/>
    </xf>
    <xf numFmtId="38" fontId="21" fillId="3" borderId="9" xfId="4" applyFont="1" applyFill="1" applyBorder="1" applyAlignment="1">
      <alignment vertical="center"/>
    </xf>
    <xf numFmtId="177" fontId="25" fillId="0" borderId="4" xfId="0" applyNumberFormat="1" applyFont="1" applyFill="1" applyBorder="1" applyAlignment="1">
      <alignment horizontal="center" vertical="center"/>
    </xf>
    <xf numFmtId="177" fontId="25" fillId="0" borderId="29" xfId="0" applyNumberFormat="1" applyFont="1" applyFill="1" applyBorder="1" applyAlignment="1">
      <alignment horizontal="center" vertical="center"/>
    </xf>
    <xf numFmtId="177" fontId="21" fillId="3" borderId="8" xfId="0" applyNumberFormat="1" applyFont="1" applyFill="1" applyBorder="1" applyAlignment="1">
      <alignment horizontal="center" vertical="center"/>
    </xf>
    <xf numFmtId="177" fontId="21" fillId="3" borderId="13" xfId="0" applyNumberFormat="1" applyFont="1" applyFill="1" applyBorder="1" applyAlignment="1">
      <alignment horizontal="center" vertical="center"/>
    </xf>
    <xf numFmtId="177" fontId="21" fillId="0" borderId="3" xfId="0" applyNumberFormat="1" applyFont="1" applyFill="1" applyBorder="1" applyAlignment="1">
      <alignment horizontal="center" vertical="center"/>
    </xf>
    <xf numFmtId="177" fontId="21" fillId="0" borderId="4" xfId="0" applyNumberFormat="1" applyFont="1" applyFill="1" applyBorder="1" applyAlignment="1">
      <alignment horizontal="center" vertical="center"/>
    </xf>
    <xf numFmtId="177" fontId="21" fillId="0" borderId="7" xfId="0" applyNumberFormat="1" applyFont="1" applyFill="1" applyBorder="1" applyAlignment="1">
      <alignment horizontal="center" vertical="center"/>
    </xf>
    <xf numFmtId="177" fontId="21" fillId="0" borderId="8" xfId="0" applyNumberFormat="1" applyFont="1" applyFill="1" applyBorder="1" applyAlignment="1">
      <alignment horizontal="center" vertical="center"/>
    </xf>
    <xf numFmtId="0" fontId="21" fillId="2" borderId="4" xfId="1" applyFont="1" applyFill="1" applyBorder="1" applyAlignment="1">
      <alignment vertical="center"/>
    </xf>
    <xf numFmtId="0" fontId="21" fillId="2" borderId="0" xfId="1" applyFont="1" applyFill="1" applyBorder="1" applyAlignment="1">
      <alignment vertical="center"/>
    </xf>
    <xf numFmtId="0" fontId="31" fillId="0" borderId="12" xfId="1" applyFont="1" applyBorder="1" applyAlignment="1">
      <alignment vertical="center" shrinkToFit="1"/>
    </xf>
    <xf numFmtId="0" fontId="31" fillId="0" borderId="9" xfId="1" applyFont="1" applyBorder="1" applyAlignment="1">
      <alignment vertical="center" shrinkToFit="1"/>
    </xf>
    <xf numFmtId="0" fontId="31" fillId="0" borderId="10" xfId="1" applyFont="1" applyBorder="1" applyAlignment="1">
      <alignment vertical="center" shrinkToFit="1"/>
    </xf>
    <xf numFmtId="176" fontId="31" fillId="0" borderId="12" xfId="1" applyNumberFormat="1" applyFont="1" applyBorder="1" applyAlignment="1">
      <alignment vertical="center" shrinkToFit="1"/>
    </xf>
    <xf numFmtId="176" fontId="31" fillId="0" borderId="9" xfId="1" applyNumberFormat="1" applyFont="1" applyBorder="1" applyAlignment="1">
      <alignment vertical="center" shrinkToFit="1"/>
    </xf>
    <xf numFmtId="176" fontId="31" fillId="0" borderId="10" xfId="1" applyNumberFormat="1" applyFont="1" applyBorder="1" applyAlignment="1">
      <alignment vertical="center" shrinkToFit="1"/>
    </xf>
    <xf numFmtId="0" fontId="21" fillId="2" borderId="48" xfId="1" applyFont="1" applyFill="1" applyBorder="1" applyAlignment="1">
      <alignment horizontal="center" vertical="center" shrinkToFit="1"/>
    </xf>
    <xf numFmtId="193" fontId="21" fillId="3" borderId="79" xfId="3" applyNumberFormat="1" applyFont="1" applyFill="1" applyBorder="1" applyAlignment="1">
      <alignment horizontal="center" wrapText="1"/>
    </xf>
    <xf numFmtId="193" fontId="21" fillId="3" borderId="80" xfId="3" applyNumberFormat="1" applyFont="1" applyFill="1" applyBorder="1" applyAlignment="1">
      <alignment horizontal="center" wrapText="1"/>
    </xf>
    <xf numFmtId="0" fontId="21" fillId="0" borderId="11" xfId="3" applyFont="1" applyFill="1" applyBorder="1" applyAlignment="1">
      <alignment vertical="center" wrapText="1"/>
    </xf>
    <xf numFmtId="0" fontId="21" fillId="0" borderId="1" xfId="3" applyFont="1" applyFill="1" applyBorder="1" applyAlignment="1">
      <alignment horizontal="center" vertical="center" wrapText="1"/>
    </xf>
    <xf numFmtId="0" fontId="21" fillId="0" borderId="2" xfId="3" applyFont="1" applyFill="1" applyBorder="1" applyAlignment="1">
      <alignment horizontal="center" vertical="center" wrapText="1"/>
    </xf>
    <xf numFmtId="0" fontId="21" fillId="0" borderId="5" xfId="3" applyFont="1" applyFill="1" applyBorder="1" applyAlignment="1">
      <alignment horizontal="center" vertical="center" shrinkToFit="1"/>
    </xf>
    <xf numFmtId="0" fontId="21" fillId="0" borderId="0" xfId="3" applyFont="1" applyFill="1" applyBorder="1" applyAlignment="1">
      <alignment horizontal="center" vertical="center" shrinkToFit="1"/>
    </xf>
    <xf numFmtId="0" fontId="21" fillId="2" borderId="12" xfId="3" applyFont="1" applyFill="1" applyBorder="1" applyAlignment="1">
      <alignment horizontal="center" vertical="center" wrapText="1"/>
    </xf>
    <xf numFmtId="0" fontId="21" fillId="2" borderId="10" xfId="3" applyFont="1" applyFill="1" applyBorder="1" applyAlignment="1">
      <alignment horizontal="center" vertical="center" wrapText="1"/>
    </xf>
    <xf numFmtId="192" fontId="21" fillId="0" borderId="3" xfId="3" applyNumberFormat="1" applyFont="1" applyFill="1" applyBorder="1" applyAlignment="1">
      <alignment horizontal="center" vertical="center" wrapText="1"/>
    </xf>
    <xf numFmtId="192" fontId="21" fillId="0" borderId="29" xfId="3" applyNumberFormat="1" applyFont="1" applyFill="1" applyBorder="1" applyAlignment="1">
      <alignment horizontal="center" vertical="center" wrapText="1"/>
    </xf>
    <xf numFmtId="192" fontId="21" fillId="0" borderId="7" xfId="3" applyNumberFormat="1" applyFont="1" applyFill="1" applyBorder="1" applyAlignment="1">
      <alignment horizontal="center" vertical="center" wrapText="1"/>
    </xf>
    <xf numFmtId="192" fontId="21" fillId="0" borderId="13" xfId="3" applyNumberFormat="1" applyFont="1" applyFill="1" applyBorder="1" applyAlignment="1">
      <alignment horizontal="center" vertical="center" wrapText="1"/>
    </xf>
    <xf numFmtId="193" fontId="21" fillId="3" borderId="78" xfId="3" applyNumberFormat="1" applyFont="1" applyFill="1" applyBorder="1" applyAlignment="1">
      <alignment horizontal="center" wrapText="1"/>
    </xf>
    <xf numFmtId="193" fontId="21" fillId="3" borderId="73" xfId="3" applyNumberFormat="1" applyFont="1" applyFill="1" applyBorder="1" applyAlignment="1">
      <alignment horizontal="center" wrapText="1"/>
    </xf>
    <xf numFmtId="0" fontId="21" fillId="2" borderId="1" xfId="3" applyFont="1" applyFill="1" applyBorder="1" applyAlignment="1">
      <alignment horizontal="center" vertical="center" wrapText="1"/>
    </xf>
    <xf numFmtId="179" fontId="23" fillId="3" borderId="12" xfId="3" applyNumberFormat="1" applyFont="1" applyFill="1" applyBorder="1" applyAlignment="1">
      <alignment horizontal="center" vertical="center" shrinkToFit="1"/>
    </xf>
    <xf numFmtId="179" fontId="23" fillId="3" borderId="10" xfId="3" applyNumberFormat="1" applyFont="1" applyFill="1" applyBorder="1" applyAlignment="1">
      <alignment horizontal="center" vertical="center" shrinkToFit="1"/>
    </xf>
    <xf numFmtId="0" fontId="21" fillId="2" borderId="9" xfId="3" applyFont="1" applyFill="1" applyBorder="1" applyAlignment="1">
      <alignment horizontal="center" vertical="center"/>
    </xf>
    <xf numFmtId="0" fontId="21" fillId="2" borderId="10" xfId="3" applyFont="1" applyFill="1" applyBorder="1" applyAlignment="1">
      <alignment horizontal="center" vertical="center"/>
    </xf>
    <xf numFmtId="0" fontId="21" fillId="0" borderId="1" xfId="3" applyFont="1" applyFill="1" applyBorder="1" applyAlignment="1">
      <alignment horizontal="center" vertical="center" textRotation="255"/>
    </xf>
    <xf numFmtId="0" fontId="21" fillId="0" borderId="28" xfId="3" applyFont="1" applyFill="1" applyBorder="1" applyAlignment="1">
      <alignment horizontal="center" vertical="center" textRotation="255"/>
    </xf>
    <xf numFmtId="0" fontId="21" fillId="0" borderId="2" xfId="3" applyFont="1" applyFill="1" applyBorder="1" applyAlignment="1">
      <alignment horizontal="center" vertical="center" textRotation="255"/>
    </xf>
    <xf numFmtId="0" fontId="21" fillId="2" borderId="3" xfId="3" applyFont="1" applyFill="1" applyBorder="1" applyAlignment="1">
      <alignment vertical="center" wrapText="1" shrinkToFit="1"/>
    </xf>
    <xf numFmtId="0" fontId="21" fillId="2" borderId="4" xfId="3" applyFont="1" applyFill="1" applyBorder="1" applyAlignment="1">
      <alignment vertical="center" wrapText="1" shrinkToFit="1"/>
    </xf>
    <xf numFmtId="0" fontId="21" fillId="2" borderId="29" xfId="3" applyFont="1" applyFill="1" applyBorder="1" applyAlignment="1">
      <alignment vertical="center" wrapText="1" shrinkToFit="1"/>
    </xf>
    <xf numFmtId="0" fontId="21" fillId="2" borderId="7" xfId="3" applyFont="1" applyFill="1" applyBorder="1" applyAlignment="1">
      <alignment vertical="center" wrapText="1" shrinkToFit="1"/>
    </xf>
    <xf numFmtId="0" fontId="21" fillId="2" borderId="8" xfId="3" applyFont="1" applyFill="1" applyBorder="1" applyAlignment="1">
      <alignment vertical="center" wrapText="1" shrinkToFit="1"/>
    </xf>
    <xf numFmtId="0" fontId="21" fillId="2" borderId="13" xfId="3" applyFont="1" applyFill="1" applyBorder="1" applyAlignment="1">
      <alignment vertical="center" wrapText="1" shrinkToFit="1"/>
    </xf>
    <xf numFmtId="0" fontId="21" fillId="0" borderId="11" xfId="3" applyFont="1" applyFill="1" applyBorder="1" applyAlignment="1">
      <alignment horizontal="center" vertical="center" wrapText="1"/>
    </xf>
    <xf numFmtId="193" fontId="21" fillId="3" borderId="78" xfId="3" quotePrefix="1" applyNumberFormat="1" applyFont="1" applyFill="1" applyBorder="1" applyAlignment="1">
      <alignment horizontal="center" wrapText="1"/>
    </xf>
    <xf numFmtId="193" fontId="21" fillId="3" borderId="73" xfId="3" quotePrefix="1" applyNumberFormat="1" applyFont="1" applyFill="1" applyBorder="1" applyAlignment="1">
      <alignment horizontal="center" wrapText="1"/>
    </xf>
    <xf numFmtId="0" fontId="21" fillId="0" borderId="1" xfId="3" applyFont="1" applyFill="1" applyBorder="1" applyAlignment="1">
      <alignment horizontal="center" vertical="center"/>
    </xf>
    <xf numFmtId="0" fontId="21" fillId="0" borderId="28" xfId="3" applyFont="1" applyFill="1" applyBorder="1" applyAlignment="1">
      <alignment horizontal="center" vertical="center"/>
    </xf>
    <xf numFmtId="0" fontId="21" fillId="0" borderId="2" xfId="3" applyFont="1" applyFill="1" applyBorder="1" applyAlignment="1">
      <alignment horizontal="center" vertical="center"/>
    </xf>
    <xf numFmtId="3" fontId="23" fillId="3" borderId="12" xfId="3" applyNumberFormat="1" applyFont="1" applyFill="1" applyBorder="1" applyAlignment="1">
      <alignment horizontal="center" vertical="center" shrinkToFit="1"/>
    </xf>
    <xf numFmtId="3" fontId="23" fillId="3" borderId="9" xfId="3" applyNumberFormat="1" applyFont="1" applyFill="1" applyBorder="1" applyAlignment="1">
      <alignment horizontal="center" vertical="center" shrinkToFit="1"/>
    </xf>
    <xf numFmtId="0" fontId="23" fillId="3" borderId="12" xfId="3" applyFont="1" applyFill="1" applyBorder="1" applyAlignment="1">
      <alignment horizontal="center" vertical="center" shrinkToFit="1"/>
    </xf>
    <xf numFmtId="0" fontId="23" fillId="3" borderId="10" xfId="3" applyFont="1" applyFill="1" applyBorder="1" applyAlignment="1">
      <alignment horizontal="center" vertical="center" shrinkToFit="1"/>
    </xf>
    <xf numFmtId="0" fontId="21" fillId="0" borderId="12" xfId="3" applyFont="1" applyFill="1" applyBorder="1" applyAlignment="1">
      <alignment horizontal="center" vertical="center" shrinkToFit="1"/>
    </xf>
    <xf numFmtId="0" fontId="21" fillId="0" borderId="10" xfId="3" applyFont="1" applyFill="1" applyBorder="1" applyAlignment="1">
      <alignment horizontal="center" vertical="center" shrinkToFit="1"/>
    </xf>
    <xf numFmtId="0" fontId="21" fillId="3" borderId="12" xfId="3" applyFont="1" applyFill="1" applyBorder="1" applyAlignment="1">
      <alignment horizontal="center" vertical="center" shrinkToFit="1"/>
    </xf>
    <xf numFmtId="0" fontId="21" fillId="3" borderId="9" xfId="3" applyFont="1" applyFill="1" applyBorder="1" applyAlignment="1">
      <alignment horizontal="center" vertical="center" shrinkToFit="1"/>
    </xf>
    <xf numFmtId="0" fontId="21" fillId="3" borderId="10" xfId="3" applyFont="1" applyFill="1" applyBorder="1" applyAlignment="1">
      <alignment horizontal="center" vertical="center" shrinkToFit="1"/>
    </xf>
    <xf numFmtId="0" fontId="21" fillId="4" borderId="12" xfId="3" applyFont="1" applyFill="1" applyBorder="1" applyAlignment="1">
      <alignment horizontal="center" vertical="center" shrinkToFit="1"/>
    </xf>
    <xf numFmtId="0" fontId="21" fillId="4" borderId="10" xfId="3" applyFont="1" applyFill="1" applyBorder="1" applyAlignment="1">
      <alignment horizontal="center" vertical="center" shrinkToFit="1"/>
    </xf>
    <xf numFmtId="0" fontId="21" fillId="4" borderId="12" xfId="3" applyNumberFormat="1" applyFont="1" applyFill="1" applyBorder="1" applyAlignment="1">
      <alignment horizontal="center" vertical="center" shrinkToFit="1"/>
    </xf>
    <xf numFmtId="0" fontId="21" fillId="4" borderId="10" xfId="3" applyNumberFormat="1" applyFont="1" applyFill="1" applyBorder="1" applyAlignment="1">
      <alignment horizontal="center" vertical="center" shrinkToFit="1"/>
    </xf>
    <xf numFmtId="0" fontId="23" fillId="3" borderId="12" xfId="3" applyNumberFormat="1" applyFont="1" applyFill="1" applyBorder="1" applyAlignment="1">
      <alignment horizontal="center" vertical="center" shrinkToFit="1"/>
    </xf>
    <xf numFmtId="0" fontId="23" fillId="3" borderId="10" xfId="3" applyNumberFormat="1" applyFont="1" applyFill="1" applyBorder="1" applyAlignment="1">
      <alignment horizontal="center" vertical="center" shrinkToFit="1"/>
    </xf>
    <xf numFmtId="0" fontId="21" fillId="2" borderId="29" xfId="3" applyFont="1" applyFill="1" applyBorder="1" applyAlignment="1">
      <alignment horizontal="center" vertical="center"/>
    </xf>
    <xf numFmtId="0" fontId="21" fillId="2" borderId="6" xfId="3" applyFont="1" applyFill="1" applyBorder="1" applyAlignment="1">
      <alignment horizontal="center" vertical="center"/>
    </xf>
    <xf numFmtId="0" fontId="21" fillId="2" borderId="13" xfId="3" applyFont="1" applyFill="1" applyBorder="1" applyAlignment="1">
      <alignment horizontal="center" vertical="center"/>
    </xf>
    <xf numFmtId="0" fontId="21" fillId="2" borderId="1" xfId="3" applyFont="1" applyFill="1" applyBorder="1" applyAlignment="1">
      <alignment horizontal="center" vertical="center"/>
    </xf>
    <xf numFmtId="0" fontId="21" fillId="2" borderId="28" xfId="3" applyFont="1" applyFill="1" applyBorder="1" applyAlignment="1">
      <alignment horizontal="center" vertical="center"/>
    </xf>
    <xf numFmtId="0" fontId="21" fillId="2" borderId="2" xfId="3" applyFont="1" applyFill="1" applyBorder="1" applyAlignment="1">
      <alignment horizontal="center" vertical="center"/>
    </xf>
    <xf numFmtId="0" fontId="21" fillId="0" borderId="3" xfId="3" applyFont="1" applyFill="1" applyBorder="1" applyAlignment="1">
      <alignment horizontal="center" vertical="center" wrapText="1"/>
    </xf>
    <xf numFmtId="0" fontId="21" fillId="0" borderId="29" xfId="3" applyFont="1" applyFill="1" applyBorder="1" applyAlignment="1">
      <alignment horizontal="center" vertical="center" wrapText="1"/>
    </xf>
    <xf numFmtId="0" fontId="21" fillId="0" borderId="5" xfId="3" applyFont="1" applyFill="1" applyBorder="1" applyAlignment="1">
      <alignment horizontal="center" vertical="center" wrapText="1"/>
    </xf>
    <xf numFmtId="0" fontId="21" fillId="0" borderId="6" xfId="3" applyFont="1" applyFill="1" applyBorder="1" applyAlignment="1">
      <alignment horizontal="center" vertical="center" wrapText="1"/>
    </xf>
    <xf numFmtId="0" fontId="21" fillId="0" borderId="9" xfId="3" applyFont="1" applyFill="1" applyBorder="1" applyAlignment="1">
      <alignment horizontal="center" vertical="center" shrinkToFit="1"/>
    </xf>
    <xf numFmtId="0" fontId="21" fillId="0" borderId="12" xfId="3" applyFont="1" applyFill="1" applyBorder="1" applyAlignment="1">
      <alignment horizontal="center" vertical="center" wrapText="1"/>
    </xf>
    <xf numFmtId="0" fontId="21" fillId="0" borderId="9" xfId="3" applyFont="1" applyFill="1" applyBorder="1" applyAlignment="1">
      <alignment vertical="top"/>
    </xf>
    <xf numFmtId="0" fontId="21" fillId="0" borderId="10" xfId="3" applyFont="1" applyFill="1" applyBorder="1" applyAlignment="1">
      <alignment vertical="top"/>
    </xf>
    <xf numFmtId="0" fontId="21" fillId="2" borderId="11" xfId="0" applyFont="1" applyFill="1" applyBorder="1" applyAlignment="1">
      <alignment horizontal="distributed" vertical="center" shrinkToFit="1"/>
    </xf>
    <xf numFmtId="0" fontId="21" fillId="0" borderId="4" xfId="3" applyFont="1" applyFill="1" applyBorder="1" applyAlignment="1">
      <alignment horizontal="center" vertical="center" wrapText="1"/>
    </xf>
    <xf numFmtId="0" fontId="21" fillId="0" borderId="0" xfId="3" applyFont="1" applyFill="1" applyBorder="1" applyAlignment="1">
      <alignment horizontal="center" vertical="center" wrapText="1"/>
    </xf>
    <xf numFmtId="179" fontId="21" fillId="4" borderId="12" xfId="3" applyNumberFormat="1" applyFont="1" applyFill="1" applyBorder="1" applyAlignment="1">
      <alignment horizontal="center" vertical="center" shrinkToFit="1"/>
    </xf>
    <xf numFmtId="179" fontId="21" fillId="4" borderId="10" xfId="3" applyNumberFormat="1" applyFont="1" applyFill="1" applyBorder="1" applyAlignment="1">
      <alignment horizontal="center" vertical="center" shrinkToFit="1"/>
    </xf>
    <xf numFmtId="3" fontId="21" fillId="4" borderId="12" xfId="3" applyNumberFormat="1" applyFont="1" applyFill="1" applyBorder="1" applyAlignment="1">
      <alignment horizontal="center" vertical="center" shrinkToFit="1"/>
    </xf>
    <xf numFmtId="3" fontId="21" fillId="4" borderId="9" xfId="3" applyNumberFormat="1" applyFont="1" applyFill="1" applyBorder="1" applyAlignment="1">
      <alignment horizontal="center" vertical="center" shrinkToFit="1"/>
    </xf>
    <xf numFmtId="0" fontId="21" fillId="4" borderId="9" xfId="3" applyFont="1" applyFill="1" applyBorder="1" applyAlignment="1">
      <alignment horizontal="center" vertical="center" shrinkToFit="1"/>
    </xf>
    <xf numFmtId="0" fontId="23" fillId="4" borderId="12" xfId="3" applyFont="1" applyFill="1" applyBorder="1" applyAlignment="1">
      <alignment horizontal="center" vertical="center" shrinkToFit="1"/>
    </xf>
    <xf numFmtId="0" fontId="23" fillId="4" borderId="10" xfId="3" applyFont="1" applyFill="1" applyBorder="1" applyAlignment="1">
      <alignment horizontal="center" vertical="center" shrinkToFit="1"/>
    </xf>
    <xf numFmtId="3" fontId="23" fillId="3" borderId="10" xfId="3" applyNumberFormat="1" applyFont="1" applyFill="1" applyBorder="1" applyAlignment="1">
      <alignment horizontal="center" vertical="center" shrinkToFit="1"/>
    </xf>
    <xf numFmtId="3" fontId="11" fillId="0" borderId="11" xfId="11" applyNumberFormat="1" applyFont="1" applyBorder="1" applyAlignment="1">
      <alignment horizontal="left" vertical="center"/>
    </xf>
    <xf numFmtId="3" fontId="16" fillId="0" borderId="11" xfId="11" applyNumberFormat="1" applyFont="1" applyBorder="1" applyAlignment="1">
      <alignment horizontal="left"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3" fontId="16" fillId="0" borderId="11" xfId="11" quotePrefix="1" applyNumberFormat="1" applyFont="1" applyFill="1" applyBorder="1" applyAlignment="1">
      <alignment horizontal="left" vertical="center"/>
    </xf>
    <xf numFmtId="3" fontId="16" fillId="0" borderId="11" xfId="11" quotePrefix="1" applyNumberFormat="1" applyFont="1" applyBorder="1" applyAlignment="1">
      <alignment horizontal="left" vertical="center"/>
    </xf>
    <xf numFmtId="190" fontId="11" fillId="0" borderId="11" xfId="11" applyNumberFormat="1" applyFont="1" applyFill="1" applyBorder="1" applyAlignment="1">
      <alignment horizontal="left" vertical="center"/>
    </xf>
    <xf numFmtId="190" fontId="16" fillId="0" borderId="11" xfId="11" applyNumberFormat="1" applyFont="1" applyFill="1" applyBorder="1" applyAlignment="1">
      <alignment horizontal="left" vertical="center"/>
    </xf>
    <xf numFmtId="190" fontId="16" fillId="0" borderId="11" xfId="11" applyNumberFormat="1" applyFont="1" applyBorder="1" applyAlignment="1">
      <alignment horizontal="left" vertical="center"/>
    </xf>
    <xf numFmtId="186" fontId="17" fillId="0" borderId="1" xfId="12" applyNumberFormat="1" applyFont="1" applyFill="1" applyBorder="1" applyAlignment="1">
      <alignment horizontal="right" vertical="center"/>
    </xf>
    <xf numFmtId="186" fontId="17" fillId="0" borderId="2" xfId="12" applyNumberFormat="1" applyFont="1" applyFill="1" applyBorder="1" applyAlignment="1">
      <alignment horizontal="right" vertical="center"/>
    </xf>
    <xf numFmtId="38" fontId="17" fillId="0" borderId="1" xfId="4" applyFont="1" applyFill="1" applyBorder="1" applyAlignment="1">
      <alignment horizontal="right" vertical="center"/>
    </xf>
    <xf numFmtId="38" fontId="17" fillId="0" borderId="2" xfId="4" applyFont="1" applyFill="1" applyBorder="1" applyAlignment="1">
      <alignment horizontal="right" vertical="center"/>
    </xf>
    <xf numFmtId="3" fontId="17" fillId="0" borderId="1" xfId="12" applyNumberFormat="1" applyFont="1" applyFill="1" applyBorder="1" applyAlignment="1">
      <alignment horizontal="right" vertical="center"/>
    </xf>
    <xf numFmtId="3" fontId="17" fillId="0" borderId="2" xfId="12" applyNumberFormat="1" applyFont="1" applyFill="1" applyBorder="1" applyAlignment="1">
      <alignment horizontal="right" vertical="center"/>
    </xf>
    <xf numFmtId="196" fontId="17" fillId="0" borderId="1" xfId="12" applyNumberFormat="1" applyFont="1" applyFill="1" applyBorder="1" applyAlignment="1">
      <alignment horizontal="right" vertical="center"/>
    </xf>
    <xf numFmtId="196" fontId="17" fillId="0" borderId="2" xfId="12" applyNumberFormat="1" applyFont="1" applyFill="1" applyBorder="1" applyAlignment="1">
      <alignment horizontal="right" vertical="center"/>
    </xf>
    <xf numFmtId="3" fontId="17" fillId="0" borderId="1" xfId="12" applyNumberFormat="1" applyFont="1" applyFill="1" applyBorder="1" applyAlignment="1">
      <alignment horizontal="center" vertical="center" wrapText="1"/>
    </xf>
    <xf numFmtId="3" fontId="17" fillId="0" borderId="28" xfId="12" applyNumberFormat="1" applyFont="1" applyFill="1" applyBorder="1" applyAlignment="1">
      <alignment horizontal="center" vertical="center" wrapText="1"/>
    </xf>
    <xf numFmtId="184" fontId="0" fillId="0" borderId="12" xfId="0" applyNumberFormat="1" applyFont="1" applyBorder="1" applyAlignment="1">
      <alignment horizontal="center" vertical="center"/>
    </xf>
    <xf numFmtId="184" fontId="0" fillId="0" borderId="9" xfId="0" applyNumberFormat="1" applyFont="1" applyBorder="1" applyAlignment="1">
      <alignment horizontal="center" vertical="center"/>
    </xf>
    <xf numFmtId="184" fontId="0" fillId="0" borderId="10" xfId="0" applyNumberFormat="1" applyFont="1" applyBorder="1" applyAlignment="1">
      <alignment horizontal="center" vertical="center"/>
    </xf>
    <xf numFmtId="0" fontId="0" fillId="0" borderId="11" xfId="0" applyFont="1" applyBorder="1" applyAlignment="1">
      <alignment horizontal="center" vertical="center"/>
    </xf>
    <xf numFmtId="0" fontId="0" fillId="0" borderId="1" xfId="0" applyFont="1" applyBorder="1" applyAlignment="1">
      <alignment horizontal="center" vertical="center"/>
    </xf>
    <xf numFmtId="0" fontId="0" fillId="0" borderId="11" xfId="0" applyFont="1" applyBorder="1" applyAlignment="1">
      <alignment horizontal="center" vertical="center" wrapText="1"/>
    </xf>
    <xf numFmtId="0" fontId="0" fillId="0" borderId="1" xfId="0" applyFont="1" applyBorder="1" applyAlignment="1">
      <alignment horizontal="center" vertical="center" wrapText="1"/>
    </xf>
    <xf numFmtId="3" fontId="17" fillId="0" borderId="3" xfId="12" applyNumberFormat="1" applyFont="1" applyFill="1" applyBorder="1" applyAlignment="1">
      <alignment horizontal="center" vertical="center" wrapText="1"/>
    </xf>
    <xf numFmtId="3" fontId="17" fillId="0" borderId="29" xfId="12" applyNumberFormat="1" applyFont="1" applyFill="1" applyBorder="1" applyAlignment="1">
      <alignment horizontal="center" vertical="center" wrapText="1"/>
    </xf>
    <xf numFmtId="3" fontId="17" fillId="0" borderId="5" xfId="12" applyNumberFormat="1" applyFont="1" applyFill="1" applyBorder="1" applyAlignment="1">
      <alignment horizontal="center" vertical="center" wrapText="1"/>
    </xf>
    <xf numFmtId="3" fontId="17" fillId="0" borderId="6" xfId="12" applyNumberFormat="1" applyFont="1" applyFill="1" applyBorder="1" applyAlignment="1">
      <alignment horizontal="center" vertical="center" wrapText="1"/>
    </xf>
    <xf numFmtId="0" fontId="0" fillId="0" borderId="12"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3" fontId="17" fillId="0" borderId="3" xfId="12" applyNumberFormat="1" applyFont="1" applyFill="1" applyBorder="1" applyAlignment="1">
      <alignment horizontal="center" vertical="center"/>
    </xf>
    <xf numFmtId="3" fontId="17" fillId="0" borderId="4" xfId="12" applyNumberFormat="1" applyFont="1" applyFill="1" applyBorder="1" applyAlignment="1">
      <alignment horizontal="center" vertical="center"/>
    </xf>
    <xf numFmtId="3" fontId="17" fillId="0" borderId="29" xfId="12" applyNumberFormat="1" applyFont="1" applyFill="1" applyBorder="1" applyAlignment="1">
      <alignment horizontal="center" vertical="center"/>
    </xf>
    <xf numFmtId="3" fontId="17" fillId="0" borderId="5" xfId="12" applyNumberFormat="1" applyFont="1" applyFill="1" applyBorder="1" applyAlignment="1">
      <alignment horizontal="center" vertical="center"/>
    </xf>
    <xf numFmtId="3" fontId="17" fillId="0" borderId="0" xfId="12" applyNumberFormat="1" applyFont="1" applyFill="1" applyBorder="1" applyAlignment="1">
      <alignment horizontal="center" vertical="center"/>
    </xf>
    <xf numFmtId="3" fontId="17" fillId="0" borderId="6" xfId="12" applyNumberFormat="1" applyFont="1" applyFill="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3" xfId="0" applyFont="1" applyBorder="1" applyAlignment="1">
      <alignment horizontal="center" vertical="center"/>
    </xf>
    <xf numFmtId="0" fontId="0" fillId="0" borderId="29" xfId="0" applyFont="1" applyBorder="1" applyAlignment="1">
      <alignment horizontal="center" vertical="center"/>
    </xf>
    <xf numFmtId="0" fontId="0" fillId="0" borderId="28" xfId="0" applyFont="1" applyBorder="1" applyAlignment="1">
      <alignment horizontal="center" vertical="center"/>
    </xf>
    <xf numFmtId="0" fontId="0" fillId="0" borderId="4" xfId="0" applyFont="1" applyBorder="1" applyAlignment="1">
      <alignment horizontal="center" vertical="center"/>
    </xf>
    <xf numFmtId="0" fontId="0" fillId="0" borderId="28" xfId="0" applyFont="1" applyBorder="1" applyAlignment="1">
      <alignment horizontal="center" vertical="center" wrapText="1"/>
    </xf>
    <xf numFmtId="184" fontId="0" fillId="0" borderId="3" xfId="0" applyNumberFormat="1" applyFont="1" applyBorder="1" applyAlignment="1">
      <alignment horizontal="center" vertical="center"/>
    </xf>
    <xf numFmtId="184" fontId="0" fillId="0" borderId="4" xfId="0" applyNumberFormat="1" applyFont="1" applyBorder="1" applyAlignment="1">
      <alignment horizontal="center" vertical="center"/>
    </xf>
    <xf numFmtId="184" fontId="0" fillId="0" borderId="29" xfId="0" applyNumberFormat="1" applyFont="1" applyBorder="1" applyAlignment="1">
      <alignment horizontal="center" vertical="center"/>
    </xf>
    <xf numFmtId="184" fontId="0" fillId="0" borderId="5" xfId="0" applyNumberFormat="1" applyFont="1" applyBorder="1" applyAlignment="1">
      <alignment horizontal="center" vertical="center"/>
    </xf>
    <xf numFmtId="184" fontId="0" fillId="0" borderId="0" xfId="0" applyNumberFormat="1" applyFont="1" applyBorder="1" applyAlignment="1">
      <alignment horizontal="center" vertical="center"/>
    </xf>
    <xf numFmtId="184" fontId="0" fillId="0" borderId="6" xfId="0" applyNumberFormat="1" applyFont="1" applyBorder="1" applyAlignment="1">
      <alignment horizontal="center" vertical="center"/>
    </xf>
    <xf numFmtId="184" fontId="0" fillId="0" borderId="7" xfId="0" applyNumberFormat="1" applyFont="1" applyBorder="1" applyAlignment="1">
      <alignment horizontal="center" vertical="center"/>
    </xf>
    <xf numFmtId="184" fontId="0" fillId="0" borderId="8" xfId="0" applyNumberFormat="1" applyFont="1" applyBorder="1" applyAlignment="1">
      <alignment horizontal="center" vertical="center"/>
    </xf>
    <xf numFmtId="184" fontId="0" fillId="0" borderId="13" xfId="0" applyNumberFormat="1"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13" xfId="0" applyFont="1" applyBorder="1" applyAlignment="1">
      <alignment horizontal="center" vertical="center"/>
    </xf>
    <xf numFmtId="186" fontId="17" fillId="0" borderId="7" xfId="12" applyNumberFormat="1" applyFont="1" applyFill="1" applyBorder="1" applyAlignment="1">
      <alignment horizontal="center" vertical="center" wrapText="1"/>
    </xf>
    <xf numFmtId="186" fontId="17" fillId="0" borderId="13" xfId="12" applyNumberFormat="1" applyFont="1" applyFill="1" applyBorder="1" applyAlignment="1">
      <alignment horizontal="center" vertical="center" wrapText="1"/>
    </xf>
    <xf numFmtId="186" fontId="17" fillId="0" borderId="8" xfId="12" applyNumberFormat="1" applyFont="1" applyFill="1" applyBorder="1" applyAlignment="1">
      <alignment horizontal="center" vertical="center" wrapText="1"/>
    </xf>
    <xf numFmtId="0" fontId="11" fillId="0" borderId="3" xfId="0" applyFont="1" applyFill="1" applyBorder="1" applyAlignment="1">
      <alignment vertical="center" wrapText="1"/>
    </xf>
    <xf numFmtId="0" fontId="2" fillId="0" borderId="7" xfId="0" applyFont="1" applyFill="1" applyBorder="1" applyAlignment="1">
      <alignment vertical="center" wrapText="1"/>
    </xf>
    <xf numFmtId="0" fontId="11" fillId="0" borderId="29" xfId="0" applyFont="1" applyFill="1" applyBorder="1" applyAlignment="1">
      <alignment vertical="center" wrapText="1"/>
    </xf>
    <xf numFmtId="0" fontId="2" fillId="0" borderId="13" xfId="0" applyFont="1" applyFill="1" applyBorder="1" applyAlignment="1">
      <alignment vertical="center" wrapText="1"/>
    </xf>
    <xf numFmtId="0" fontId="11" fillId="0" borderId="3"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4" xfId="0" applyFont="1" applyFill="1" applyBorder="1" applyAlignment="1">
      <alignment horizontal="center" vertical="center" wrapText="1"/>
    </xf>
    <xf numFmtId="0" fontId="11" fillId="0" borderId="4" xfId="0" applyFont="1" applyFill="1" applyBorder="1" applyAlignment="1">
      <alignment horizontal="left" vertical="center" wrapText="1"/>
    </xf>
    <xf numFmtId="0" fontId="11" fillId="0" borderId="29" xfId="0" applyFont="1" applyFill="1" applyBorder="1" applyAlignment="1">
      <alignment horizontal="left" vertical="center" wrapText="1"/>
    </xf>
    <xf numFmtId="0" fontId="12" fillId="0" borderId="11" xfId="0" applyFont="1" applyFill="1" applyBorder="1" applyAlignment="1">
      <alignment vertical="center" wrapText="1"/>
    </xf>
    <xf numFmtId="0" fontId="11" fillId="0" borderId="8" xfId="0" applyFont="1" applyFill="1" applyBorder="1" applyAlignment="1">
      <alignment horizontal="left" vertical="center" wrapText="1"/>
    </xf>
    <xf numFmtId="0" fontId="11" fillId="0" borderId="13" xfId="0" applyFont="1" applyFill="1" applyBorder="1" applyAlignment="1">
      <alignment horizontal="left" vertical="center" wrapText="1"/>
    </xf>
    <xf numFmtId="186" fontId="11" fillId="0" borderId="3" xfId="7" applyNumberFormat="1" applyFont="1" applyFill="1" applyBorder="1" applyAlignment="1">
      <alignment horizontal="left" vertical="center"/>
    </xf>
    <xf numFmtId="186" fontId="11" fillId="0" borderId="5" xfId="7" applyNumberFormat="1" applyFont="1" applyFill="1" applyBorder="1" applyAlignment="1">
      <alignment horizontal="left" vertical="center"/>
    </xf>
    <xf numFmtId="186" fontId="11" fillId="0" borderId="7" xfId="7" applyNumberFormat="1" applyFont="1" applyFill="1" applyBorder="1" applyAlignment="1">
      <alignment horizontal="left" vertical="center"/>
    </xf>
    <xf numFmtId="186" fontId="11" fillId="0" borderId="29" xfId="7" applyNumberFormat="1" applyFont="1" applyFill="1" applyBorder="1" applyAlignment="1">
      <alignment horizontal="center" vertical="center"/>
    </xf>
    <xf numFmtId="186" fontId="11" fillId="0" borderId="6" xfId="7" applyNumberFormat="1" applyFont="1" applyFill="1" applyBorder="1" applyAlignment="1">
      <alignment horizontal="center" vertical="center"/>
    </xf>
    <xf numFmtId="186" fontId="11" fillId="0" borderId="13" xfId="7" applyNumberFormat="1" applyFont="1" applyFill="1" applyBorder="1" applyAlignment="1">
      <alignment horizontal="center" vertical="center"/>
    </xf>
    <xf numFmtId="0" fontId="11" fillId="0" borderId="3" xfId="7" applyFont="1" applyFill="1" applyBorder="1" applyAlignment="1">
      <alignment horizontal="center" vertical="center"/>
    </xf>
    <xf numFmtId="0" fontId="11" fillId="0" borderId="5" xfId="7" applyFont="1" applyFill="1" applyBorder="1" applyAlignment="1">
      <alignment horizontal="center" vertical="center"/>
    </xf>
    <xf numFmtId="0" fontId="11" fillId="0" borderId="7" xfId="7" applyFont="1" applyFill="1" applyBorder="1" applyAlignment="1">
      <alignment horizontal="center" vertical="center"/>
    </xf>
    <xf numFmtId="0" fontId="11" fillId="0" borderId="4" xfId="7" applyFont="1" applyFill="1" applyBorder="1" applyAlignment="1">
      <alignment horizontal="center" wrapText="1"/>
    </xf>
    <xf numFmtId="0" fontId="11" fillId="0" borderId="4" xfId="7" applyFont="1" applyFill="1" applyBorder="1" applyAlignment="1">
      <alignment horizontal="center"/>
    </xf>
    <xf numFmtId="186" fontId="12" fillId="0" borderId="1" xfId="7" applyNumberFormat="1" applyFont="1" applyFill="1" applyBorder="1" applyAlignment="1">
      <alignment horizontal="left" vertical="center"/>
    </xf>
    <xf numFmtId="186" fontId="12" fillId="0" borderId="28" xfId="7" applyNumberFormat="1" applyFont="1" applyFill="1" applyBorder="1" applyAlignment="1">
      <alignment horizontal="left" vertical="center"/>
    </xf>
    <xf numFmtId="186" fontId="12" fillId="0" borderId="2" xfId="7" applyNumberFormat="1" applyFont="1" applyFill="1" applyBorder="1" applyAlignment="1">
      <alignment horizontal="left" vertical="center"/>
    </xf>
    <xf numFmtId="3" fontId="11" fillId="0" borderId="0" xfId="7" applyNumberFormat="1" applyFont="1" applyFill="1" applyBorder="1" applyAlignment="1">
      <alignment horizontal="right" vertical="center" wrapText="1"/>
    </xf>
    <xf numFmtId="187" fontId="11" fillId="0" borderId="0" xfId="7" applyNumberFormat="1" applyFont="1" applyFill="1" applyBorder="1" applyAlignment="1">
      <alignment horizontal="center" vertical="center"/>
    </xf>
    <xf numFmtId="0" fontId="11" fillId="0" borderId="8" xfId="7" applyFont="1" applyFill="1" applyBorder="1" applyAlignment="1">
      <alignment horizontal="left" vertical="center" wrapText="1"/>
    </xf>
    <xf numFmtId="0" fontId="11" fillId="0" borderId="13" xfId="7" applyFont="1" applyFill="1" applyBorder="1" applyAlignment="1">
      <alignment horizontal="left" vertical="center" wrapText="1"/>
    </xf>
    <xf numFmtId="0" fontId="11" fillId="0" borderId="3" xfId="7" applyFont="1" applyFill="1" applyBorder="1" applyAlignment="1">
      <alignment vertical="center" wrapText="1"/>
    </xf>
    <xf numFmtId="0" fontId="11" fillId="0" borderId="5" xfId="7" applyFont="1" applyFill="1" applyBorder="1" applyAlignment="1">
      <alignment vertical="center" wrapText="1"/>
    </xf>
    <xf numFmtId="0" fontId="11" fillId="0" borderId="7" xfId="7" applyFont="1" applyFill="1" applyBorder="1" applyAlignment="1">
      <alignment vertical="center" wrapText="1"/>
    </xf>
    <xf numFmtId="0" fontId="11" fillId="0" borderId="29" xfId="7" applyFont="1" applyFill="1" applyBorder="1" applyAlignment="1">
      <alignment vertical="center" wrapText="1"/>
    </xf>
    <xf numFmtId="0" fontId="11" fillId="0" borderId="6" xfId="7" applyFont="1" applyFill="1" applyBorder="1" applyAlignment="1">
      <alignment vertical="center" wrapText="1"/>
    </xf>
    <xf numFmtId="0" fontId="11" fillId="0" borderId="13" xfId="7" applyFont="1" applyFill="1" applyBorder="1" applyAlignment="1">
      <alignment vertical="center" wrapText="1"/>
    </xf>
    <xf numFmtId="0" fontId="11" fillId="0" borderId="1" xfId="7" applyFont="1" applyFill="1" applyBorder="1" applyAlignment="1">
      <alignment horizontal="center" vertical="center"/>
    </xf>
    <xf numFmtId="0" fontId="11" fillId="0" borderId="28" xfId="7" applyFont="1" applyFill="1" applyBorder="1" applyAlignment="1">
      <alignment horizontal="center" vertical="center"/>
    </xf>
    <xf numFmtId="0" fontId="11" fillId="0" borderId="2" xfId="7" applyFont="1" applyFill="1" applyBorder="1" applyAlignment="1">
      <alignment horizontal="center" vertical="center"/>
    </xf>
    <xf numFmtId="0" fontId="12" fillId="0" borderId="11" xfId="7" applyFont="1" applyFill="1" applyBorder="1" applyAlignment="1">
      <alignment vertical="center" wrapText="1"/>
    </xf>
    <xf numFmtId="0" fontId="11" fillId="0" borderId="8" xfId="7" applyFont="1" applyFill="1" applyBorder="1" applyAlignment="1">
      <alignment horizontal="left" vertical="top" wrapText="1"/>
    </xf>
    <xf numFmtId="0" fontId="11" fillId="0" borderId="13" xfId="7" applyFont="1" applyFill="1" applyBorder="1" applyAlignment="1">
      <alignment horizontal="left" vertical="top" wrapText="1"/>
    </xf>
    <xf numFmtId="186" fontId="11" fillId="0" borderId="3" xfId="7" applyNumberFormat="1" applyFont="1" applyFill="1" applyBorder="1" applyAlignment="1">
      <alignment horizontal="left" vertical="center" wrapText="1"/>
    </xf>
    <xf numFmtId="0" fontId="11" fillId="0" borderId="29" xfId="8" applyFont="1" applyFill="1" applyBorder="1" applyAlignment="1">
      <alignment vertical="center" wrapText="1"/>
    </xf>
    <xf numFmtId="0" fontId="13" fillId="0" borderId="6" xfId="8" applyFont="1" applyFill="1" applyBorder="1" applyAlignment="1">
      <alignment vertical="center" wrapText="1"/>
    </xf>
    <xf numFmtId="0" fontId="13" fillId="0" borderId="13" xfId="8" applyFont="1" applyFill="1" applyBorder="1" applyAlignment="1">
      <alignment vertical="center" wrapText="1"/>
    </xf>
    <xf numFmtId="186" fontId="12" fillId="0" borderId="1" xfId="7" applyNumberFormat="1" applyFont="1" applyFill="1" applyBorder="1" applyAlignment="1">
      <alignment horizontal="left" vertical="center" wrapText="1"/>
    </xf>
    <xf numFmtId="186" fontId="12" fillId="0" borderId="28" xfId="7" applyNumberFormat="1" applyFont="1" applyFill="1" applyBorder="1" applyAlignment="1">
      <alignment horizontal="left" vertical="center" wrapText="1"/>
    </xf>
    <xf numFmtId="186" fontId="12" fillId="0" borderId="2" xfId="7" applyNumberFormat="1" applyFont="1" applyFill="1" applyBorder="1" applyAlignment="1">
      <alignment horizontal="left" vertical="center" wrapText="1"/>
    </xf>
    <xf numFmtId="0" fontId="11" fillId="0" borderId="3" xfId="8" applyFont="1" applyFill="1" applyBorder="1" applyAlignment="1">
      <alignment vertical="center" wrapText="1"/>
    </xf>
    <xf numFmtId="0" fontId="2" fillId="0" borderId="5" xfId="8" applyFont="1" applyFill="1" applyBorder="1" applyAlignment="1">
      <alignment vertical="center" wrapText="1"/>
    </xf>
    <xf numFmtId="0" fontId="2" fillId="0" borderId="7" xfId="8" applyFont="1" applyFill="1" applyBorder="1" applyAlignment="1">
      <alignment vertical="center" wrapText="1"/>
    </xf>
    <xf numFmtId="0" fontId="13" fillId="0" borderId="4" xfId="8" applyFont="1" applyFill="1" applyBorder="1" applyAlignment="1">
      <alignment wrapText="1"/>
    </xf>
    <xf numFmtId="0" fontId="13" fillId="0" borderId="29" xfId="8" applyFont="1" applyFill="1" applyBorder="1" applyAlignment="1">
      <alignment wrapText="1"/>
    </xf>
    <xf numFmtId="0" fontId="12" fillId="0" borderId="29" xfId="8" applyFont="1" applyFill="1" applyBorder="1" applyAlignment="1">
      <alignment vertical="center" wrapText="1"/>
    </xf>
    <xf numFmtId="0" fontId="11" fillId="0" borderId="5" xfId="8" applyFont="1" applyFill="1" applyBorder="1" applyAlignment="1">
      <alignment horizontal="left" vertical="center" wrapText="1"/>
    </xf>
    <xf numFmtId="0" fontId="11" fillId="0" borderId="0" xfId="8" applyFont="1" applyFill="1" applyBorder="1" applyAlignment="1">
      <alignment horizontal="left" vertical="center" wrapText="1"/>
    </xf>
    <xf numFmtId="0" fontId="11" fillId="0" borderId="0" xfId="7" applyFont="1" applyFill="1" applyBorder="1" applyAlignment="1">
      <alignment horizontal="left" vertical="center" wrapText="1"/>
    </xf>
    <xf numFmtId="0" fontId="11" fillId="0" borderId="6" xfId="7" applyFont="1" applyFill="1" applyBorder="1" applyAlignment="1">
      <alignment horizontal="left" vertical="center" wrapText="1"/>
    </xf>
    <xf numFmtId="0" fontId="11" fillId="0" borderId="7" xfId="8" applyFont="1" applyFill="1" applyBorder="1" applyAlignment="1">
      <alignment horizontal="left" vertical="center" wrapText="1"/>
    </xf>
    <xf numFmtId="0" fontId="11" fillId="0" borderId="8" xfId="8" applyFont="1" applyFill="1" applyBorder="1" applyAlignment="1">
      <alignment horizontal="left" vertical="center" wrapText="1"/>
    </xf>
    <xf numFmtId="3" fontId="11" fillId="0" borderId="8" xfId="7" applyNumberFormat="1" applyFont="1" applyFill="1" applyBorder="1" applyAlignment="1">
      <alignment horizontal="right" vertical="center" wrapText="1"/>
    </xf>
    <xf numFmtId="0" fontId="11" fillId="0" borderId="12" xfId="7" applyFont="1" applyFill="1" applyBorder="1" applyAlignment="1">
      <alignment horizontal="distributed" vertical="center" wrapText="1"/>
    </xf>
    <xf numFmtId="0" fontId="11" fillId="0" borderId="9" xfId="7" applyFont="1" applyFill="1" applyBorder="1" applyAlignment="1">
      <alignment horizontal="distributed" vertical="center" wrapText="1"/>
    </xf>
    <xf numFmtId="3" fontId="11" fillId="0" borderId="9" xfId="7" applyNumberFormat="1" applyFont="1" applyBorder="1" applyAlignment="1">
      <alignment horizontal="right" vertical="center" wrapText="1"/>
    </xf>
    <xf numFmtId="3" fontId="11" fillId="0" borderId="10" xfId="7" applyNumberFormat="1" applyFont="1" applyBorder="1" applyAlignment="1">
      <alignment horizontal="right" vertical="center" wrapText="1"/>
    </xf>
    <xf numFmtId="0" fontId="11" fillId="0" borderId="12" xfId="7" applyFont="1" applyBorder="1" applyAlignment="1">
      <alignment horizontal="distributed" vertical="center" wrapText="1"/>
    </xf>
    <xf numFmtId="0" fontId="11" fillId="0" borderId="9" xfId="7" applyFont="1" applyBorder="1" applyAlignment="1">
      <alignment horizontal="distributed" vertical="center" wrapText="1"/>
    </xf>
    <xf numFmtId="0" fontId="11" fillId="0" borderId="12" xfId="7" applyFont="1" applyBorder="1" applyAlignment="1">
      <alignment horizontal="center" vertical="center" wrapText="1"/>
    </xf>
    <xf numFmtId="0" fontId="11" fillId="0" borderId="9" xfId="7" applyFont="1" applyBorder="1" applyAlignment="1">
      <alignment horizontal="center" vertical="center" wrapText="1"/>
    </xf>
    <xf numFmtId="0" fontId="11" fillId="0" borderId="10" xfId="7" applyFont="1" applyBorder="1" applyAlignment="1">
      <alignment horizontal="center" vertical="center" wrapText="1"/>
    </xf>
    <xf numFmtId="0" fontId="12" fillId="0" borderId="1" xfId="7" applyFont="1" applyFill="1" applyBorder="1" applyAlignment="1">
      <alignment horizontal="left" vertical="center" wrapText="1"/>
    </xf>
    <xf numFmtId="0" fontId="12" fillId="0" borderId="28" xfId="7" applyFont="1" applyFill="1" applyBorder="1" applyAlignment="1">
      <alignment horizontal="left" vertical="center"/>
    </xf>
    <xf numFmtId="0" fontId="12" fillId="0" borderId="2" xfId="7" applyFont="1" applyFill="1" applyBorder="1" applyAlignment="1">
      <alignment horizontal="left" vertical="center"/>
    </xf>
    <xf numFmtId="188" fontId="11" fillId="0" borderId="1" xfId="7" applyNumberFormat="1" applyFont="1" applyFill="1" applyBorder="1" applyAlignment="1">
      <alignment horizontal="center" vertical="center" wrapText="1"/>
    </xf>
    <xf numFmtId="188" fontId="11" fillId="0" borderId="2" xfId="7" applyNumberFormat="1" applyFont="1" applyFill="1" applyBorder="1" applyAlignment="1">
      <alignment horizontal="center" vertical="center" wrapText="1"/>
    </xf>
    <xf numFmtId="188" fontId="11" fillId="0" borderId="3" xfId="7" applyNumberFormat="1" applyFont="1" applyFill="1" applyBorder="1" applyAlignment="1">
      <alignment horizontal="center" vertical="center" wrapText="1"/>
    </xf>
    <xf numFmtId="188" fontId="11" fillId="0" borderId="4" xfId="7" applyNumberFormat="1" applyFont="1" applyFill="1" applyBorder="1" applyAlignment="1">
      <alignment horizontal="center" vertical="center" wrapText="1"/>
    </xf>
    <xf numFmtId="188" fontId="11" fillId="0" borderId="29" xfId="7" applyNumberFormat="1" applyFont="1" applyFill="1" applyBorder="1" applyAlignment="1">
      <alignment horizontal="center" vertical="center" wrapText="1"/>
    </xf>
    <xf numFmtId="188" fontId="11" fillId="0" borderId="7" xfId="7" applyNumberFormat="1" applyFont="1" applyFill="1" applyBorder="1" applyAlignment="1">
      <alignment horizontal="center" vertical="center" wrapText="1"/>
    </xf>
    <xf numFmtId="188" fontId="11" fillId="0" borderId="8" xfId="7" applyNumberFormat="1" applyFont="1" applyFill="1" applyBorder="1" applyAlignment="1">
      <alignment horizontal="center" vertical="center" wrapText="1"/>
    </xf>
    <xf numFmtId="188" fontId="11" fillId="0" borderId="13" xfId="7" applyNumberFormat="1" applyFont="1" applyFill="1" applyBorder="1" applyAlignment="1">
      <alignment horizontal="center" vertical="center" wrapText="1"/>
    </xf>
    <xf numFmtId="0" fontId="11" fillId="0" borderId="3" xfId="7" applyFont="1" applyFill="1" applyBorder="1" applyAlignment="1">
      <alignment horizontal="left" vertical="center" wrapText="1"/>
    </xf>
    <xf numFmtId="0" fontId="11" fillId="0" borderId="5" xfId="7" applyFont="1" applyFill="1" applyBorder="1" applyAlignment="1">
      <alignment horizontal="left" vertical="center" wrapText="1"/>
    </xf>
    <xf numFmtId="0" fontId="11" fillId="0" borderId="7" xfId="7" applyFont="1" applyFill="1" applyBorder="1" applyAlignment="1">
      <alignment horizontal="left" vertical="center" wrapText="1"/>
    </xf>
    <xf numFmtId="0" fontId="11" fillId="0" borderId="29" xfId="7" applyFont="1" applyFill="1" applyBorder="1" applyAlignment="1">
      <alignment horizontal="left" vertical="center" wrapText="1"/>
    </xf>
    <xf numFmtId="0" fontId="12" fillId="0" borderId="3" xfId="7" applyFont="1" applyFill="1" applyBorder="1" applyAlignment="1">
      <alignment vertical="center" wrapText="1"/>
    </xf>
    <xf numFmtId="0" fontId="12" fillId="0" borderId="4" xfId="7" applyFont="1" applyFill="1" applyBorder="1" applyAlignment="1">
      <alignment vertical="center" wrapText="1"/>
    </xf>
    <xf numFmtId="0" fontId="12" fillId="0" borderId="7" xfId="7" applyFont="1" applyFill="1" applyBorder="1" applyAlignment="1">
      <alignment vertical="center" wrapText="1"/>
    </xf>
    <xf numFmtId="0" fontId="12" fillId="0" borderId="8" xfId="7" applyFont="1" applyFill="1" applyBorder="1" applyAlignment="1">
      <alignment vertical="center" wrapText="1"/>
    </xf>
    <xf numFmtId="3" fontId="11" fillId="0" borderId="4" xfId="7" applyNumberFormat="1" applyFont="1" applyFill="1" applyBorder="1" applyAlignment="1">
      <alignment horizontal="left" wrapText="1"/>
    </xf>
    <xf numFmtId="188" fontId="11" fillId="0" borderId="8" xfId="7" applyNumberFormat="1" applyFont="1" applyFill="1" applyBorder="1" applyAlignment="1">
      <alignment horizontal="center" vertical="top" wrapText="1"/>
    </xf>
    <xf numFmtId="188" fontId="11" fillId="0" borderId="13" xfId="7" applyNumberFormat="1" applyFont="1" applyFill="1" applyBorder="1" applyAlignment="1">
      <alignment horizontal="center" vertical="top" wrapText="1"/>
    </xf>
    <xf numFmtId="189" fontId="11" fillId="0" borderId="11" xfId="7" applyNumberFormat="1" applyFont="1" applyFill="1" applyBorder="1" applyAlignment="1">
      <alignment horizontal="center" vertical="center" wrapText="1"/>
    </xf>
    <xf numFmtId="189" fontId="11" fillId="0" borderId="12" xfId="7" applyNumberFormat="1" applyFont="1" applyFill="1" applyBorder="1" applyAlignment="1">
      <alignment horizontal="center" vertical="center" wrapText="1"/>
    </xf>
    <xf numFmtId="188" fontId="11" fillId="0" borderId="11" xfId="7" applyNumberFormat="1" applyFont="1" applyFill="1" applyBorder="1" applyAlignment="1">
      <alignment horizontal="center" vertical="center" wrapText="1"/>
    </xf>
    <xf numFmtId="188" fontId="11" fillId="0" borderId="12" xfId="7" applyNumberFormat="1" applyFont="1" applyFill="1" applyBorder="1" applyAlignment="1">
      <alignment horizontal="center" vertical="center" wrapText="1"/>
    </xf>
    <xf numFmtId="0" fontId="11" fillId="0" borderId="11" xfId="7" applyFont="1" applyFill="1" applyBorder="1" applyAlignment="1">
      <alignment horizontal="center" vertical="center"/>
    </xf>
    <xf numFmtId="3" fontId="11" fillId="0" borderId="11" xfId="7" applyNumberFormat="1" applyFont="1" applyBorder="1" applyAlignment="1">
      <alignment horizontal="center" vertical="center" wrapText="1"/>
    </xf>
    <xf numFmtId="3" fontId="11" fillId="0" borderId="12" xfId="7" applyNumberFormat="1" applyFont="1" applyBorder="1" applyAlignment="1">
      <alignment horizontal="center" vertical="center" wrapText="1"/>
    </xf>
    <xf numFmtId="188" fontId="11" fillId="0" borderId="11" xfId="7" applyNumberFormat="1" applyFont="1" applyBorder="1" applyAlignment="1">
      <alignment horizontal="center" vertical="center" wrapText="1"/>
    </xf>
    <xf numFmtId="188" fontId="11" fillId="0" borderId="12" xfId="7" applyNumberFormat="1" applyFont="1" applyBorder="1" applyAlignment="1">
      <alignment horizontal="center" vertical="center" wrapText="1"/>
    </xf>
    <xf numFmtId="0" fontId="11" fillId="0" borderId="0" xfId="7" applyFont="1" applyFill="1" applyBorder="1" applyAlignment="1">
      <alignment horizontal="left" vertical="center"/>
    </xf>
    <xf numFmtId="0" fontId="12" fillId="0" borderId="28" xfId="7" applyFont="1" applyFill="1" applyBorder="1" applyAlignment="1">
      <alignment horizontal="left" vertical="center" wrapText="1"/>
    </xf>
    <xf numFmtId="0" fontId="11" fillId="0" borderId="12" xfId="8" applyFont="1" applyFill="1" applyBorder="1" applyAlignment="1">
      <alignment horizontal="left" vertical="center" wrapText="1"/>
    </xf>
    <xf numFmtId="0" fontId="11" fillId="0" borderId="10" xfId="7" applyFont="1" applyFill="1" applyBorder="1" applyAlignment="1">
      <alignment horizontal="left" vertical="center" wrapText="1"/>
    </xf>
    <xf numFmtId="198" fontId="32" fillId="0" borderId="136" xfId="12" applyNumberFormat="1" applyFont="1" applyBorder="1" applyAlignment="1">
      <alignment horizontal="center" vertical="center"/>
    </xf>
    <xf numFmtId="198" fontId="32" fillId="0" borderId="137" xfId="12" applyNumberFormat="1" applyFont="1" applyBorder="1" applyAlignment="1">
      <alignment horizontal="center" vertical="center"/>
    </xf>
    <xf numFmtId="198" fontId="32" fillId="0" borderId="10" xfId="12" applyNumberFormat="1" applyFont="1" applyBorder="1" applyAlignment="1">
      <alignment horizontal="center" vertical="center"/>
    </xf>
    <xf numFmtId="3" fontId="32" fillId="0" borderId="1" xfId="12" applyNumberFormat="1" applyFont="1" applyBorder="1" applyAlignment="1">
      <alignment horizontal="center" vertical="center" wrapText="1"/>
    </xf>
    <xf numFmtId="3" fontId="32" fillId="0" borderId="2" xfId="12" applyNumberFormat="1" applyFont="1" applyBorder="1" applyAlignment="1">
      <alignment horizontal="center" vertical="center" wrapText="1"/>
    </xf>
    <xf numFmtId="3" fontId="32" fillId="0" borderId="126" xfId="12" applyNumberFormat="1" applyFont="1" applyBorder="1" applyAlignment="1">
      <alignment horizontal="center" vertical="center" wrapText="1"/>
    </xf>
    <xf numFmtId="3" fontId="32" fillId="0" borderId="128" xfId="12" applyNumberFormat="1" applyFont="1" applyBorder="1" applyAlignment="1">
      <alignment horizontal="center" vertical="center" wrapText="1"/>
    </xf>
    <xf numFmtId="198" fontId="32" fillId="0" borderId="135" xfId="12" applyNumberFormat="1" applyFont="1" applyBorder="1" applyAlignment="1">
      <alignment horizontal="center" vertical="center"/>
    </xf>
    <xf numFmtId="198" fontId="32" fillId="0" borderId="134" xfId="12" applyNumberFormat="1" applyFont="1" applyBorder="1" applyAlignment="1">
      <alignment horizontal="center" vertical="center"/>
    </xf>
    <xf numFmtId="3" fontId="32" fillId="0" borderId="127" xfId="12" applyNumberFormat="1" applyFont="1" applyBorder="1" applyAlignment="1">
      <alignment horizontal="center" vertical="center" wrapText="1"/>
    </xf>
    <xf numFmtId="3" fontId="32" fillId="0" borderId="11" xfId="12" applyNumberFormat="1" applyFont="1" applyBorder="1" applyAlignment="1">
      <alignment horizontal="center" vertical="center" wrapText="1"/>
    </xf>
    <xf numFmtId="198" fontId="32" fillId="0" borderId="133" xfId="12" applyNumberFormat="1" applyFont="1" applyBorder="1" applyAlignment="1">
      <alignment horizontal="center" vertical="center"/>
    </xf>
    <xf numFmtId="186" fontId="32" fillId="0" borderId="130" xfId="12" applyNumberFormat="1" applyFont="1" applyBorder="1" applyAlignment="1">
      <alignment horizontal="center" vertical="center" wrapText="1"/>
    </xf>
    <xf numFmtId="186" fontId="32" fillId="0" borderId="131" xfId="12" applyNumberFormat="1" applyFont="1" applyBorder="1" applyAlignment="1">
      <alignment horizontal="center" vertical="center" wrapText="1"/>
    </xf>
    <xf numFmtId="186" fontId="32" fillId="0" borderId="132" xfId="12" applyNumberFormat="1" applyFont="1" applyBorder="1" applyAlignment="1">
      <alignment horizontal="center" vertical="center" wrapText="1"/>
    </xf>
    <xf numFmtId="186" fontId="32" fillId="0" borderId="29" xfId="12" applyNumberFormat="1" applyFont="1" applyBorder="1" applyAlignment="1">
      <alignment horizontal="center" vertical="center" wrapText="1"/>
    </xf>
    <xf numFmtId="186" fontId="32" fillId="0" borderId="6" xfId="12" applyNumberFormat="1" applyFont="1" applyBorder="1" applyAlignment="1">
      <alignment horizontal="center" vertical="center" wrapText="1"/>
    </xf>
    <xf numFmtId="186" fontId="32" fillId="0" borderId="13" xfId="12" applyNumberFormat="1" applyFont="1" applyBorder="1" applyAlignment="1">
      <alignment horizontal="center" vertical="center" wrapText="1"/>
    </xf>
    <xf numFmtId="0" fontId="32" fillId="0" borderId="12" xfId="7" applyFont="1" applyBorder="1" applyAlignment="1">
      <alignment horizontal="center" vertical="center"/>
    </xf>
    <xf numFmtId="0" fontId="32" fillId="0" borderId="9" xfId="7" applyFont="1" applyBorder="1" applyAlignment="1">
      <alignment horizontal="center" vertical="center"/>
    </xf>
    <xf numFmtId="0" fontId="32" fillId="0" borderId="10" xfId="7" applyFont="1" applyBorder="1" applyAlignment="1">
      <alignment horizontal="center" vertical="center"/>
    </xf>
    <xf numFmtId="186" fontId="32" fillId="0" borderId="3" xfId="12" applyNumberFormat="1" applyFont="1" applyBorder="1" applyAlignment="1">
      <alignment horizontal="center" vertical="center" wrapText="1"/>
    </xf>
    <xf numFmtId="186" fontId="32" fillId="0" borderId="5" xfId="12" applyNumberFormat="1" applyFont="1" applyBorder="1" applyAlignment="1">
      <alignment horizontal="center" vertical="center" wrapText="1"/>
    </xf>
    <xf numFmtId="186" fontId="32" fillId="0" borderId="7" xfId="12" applyNumberFormat="1" applyFont="1" applyBorder="1" applyAlignment="1">
      <alignment horizontal="center" vertical="center" wrapText="1"/>
    </xf>
  </cellXfs>
  <cellStyles count="15">
    <cellStyle name="Comma [0] 2" xfId="2"/>
    <cellStyle name="Normal" xfId="14"/>
    <cellStyle name="Normal 2" xfId="1"/>
    <cellStyle name="パーセント" xfId="5" builtinId="5"/>
    <cellStyle name="桁区切り" xfId="4" builtinId="6"/>
    <cellStyle name="標準" xfId="0" builtinId="0"/>
    <cellStyle name="標準 12 2 2" xfId="9"/>
    <cellStyle name="標準 12 2 2 2" xfId="10"/>
    <cellStyle name="標準 2" xfId="3"/>
    <cellStyle name="標準 2 3" xfId="7"/>
    <cellStyle name="標準 21" xfId="8"/>
    <cellStyle name="標準 3" xfId="6"/>
    <cellStyle name="標準 4 2" xfId="12"/>
    <cellStyle name="標準 7 4 2 2" xfId="11"/>
    <cellStyle name="標準 7 5" xfId="13"/>
  </cellStyles>
  <dxfs count="48">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0070C0"/>
      </font>
    </dxf>
    <dxf>
      <fill>
        <patternFill>
          <bgColor theme="1" tint="0.499984740745262"/>
        </patternFill>
      </fill>
    </dxf>
  </dxfs>
  <tableStyles count="0" defaultTableStyle="TableStyleMedium2"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257175</xdr:colOff>
      <xdr:row>147</xdr:row>
      <xdr:rowOff>161925</xdr:rowOff>
    </xdr:from>
    <xdr:to>
      <xdr:col>22</xdr:col>
      <xdr:colOff>171450</xdr:colOff>
      <xdr:row>157</xdr:row>
      <xdr:rowOff>28575</xdr:rowOff>
    </xdr:to>
    <xdr:sp macro="" textlink="">
      <xdr:nvSpPr>
        <xdr:cNvPr id="2" name="右中かっこ 1"/>
        <xdr:cNvSpPr/>
      </xdr:nvSpPr>
      <xdr:spPr>
        <a:xfrm>
          <a:off x="6057900" y="11820525"/>
          <a:ext cx="190500" cy="15811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19050</xdr:colOff>
      <xdr:row>165</xdr:row>
      <xdr:rowOff>161925</xdr:rowOff>
    </xdr:from>
    <xdr:to>
      <xdr:col>22</xdr:col>
      <xdr:colOff>209550</xdr:colOff>
      <xdr:row>175</xdr:row>
      <xdr:rowOff>28575</xdr:rowOff>
    </xdr:to>
    <xdr:sp macro="" textlink="">
      <xdr:nvSpPr>
        <xdr:cNvPr id="3" name="右中かっこ 2"/>
        <xdr:cNvSpPr/>
      </xdr:nvSpPr>
      <xdr:spPr>
        <a:xfrm>
          <a:off x="6096000" y="14906625"/>
          <a:ext cx="190500" cy="15811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12"/>
  <sheetViews>
    <sheetView topLeftCell="A3" workbookViewId="0">
      <selection activeCell="F4" sqref="F4"/>
    </sheetView>
  </sheetViews>
  <sheetFormatPr defaultRowHeight="13.5"/>
  <cols>
    <col min="1" max="6" width="9" style="155"/>
    <col min="7" max="7" width="9" style="155" customWidth="1"/>
    <col min="8" max="16384" width="9" style="155"/>
  </cols>
  <sheetData>
    <row r="1" spans="1:1" ht="25.5" customHeight="1">
      <c r="A1" s="154" t="s">
        <v>444</v>
      </c>
    </row>
    <row r="2" spans="1:1" ht="15.75" customHeight="1">
      <c r="A2" s="155" t="s">
        <v>445</v>
      </c>
    </row>
    <row r="4" spans="1:1" ht="24" customHeight="1">
      <c r="A4" s="278" t="s">
        <v>446</v>
      </c>
    </row>
    <row r="5" spans="1:1" ht="16.5" customHeight="1">
      <c r="A5" s="155" t="s">
        <v>510</v>
      </c>
    </row>
    <row r="6" spans="1:1" ht="16.5" customHeight="1">
      <c r="A6" s="155" t="s">
        <v>508</v>
      </c>
    </row>
    <row r="7" spans="1:1" ht="16.5" customHeight="1">
      <c r="A7" s="155" t="s">
        <v>509</v>
      </c>
    </row>
    <row r="9" spans="1:1" ht="19.5" customHeight="1">
      <c r="A9" s="278" t="s">
        <v>447</v>
      </c>
    </row>
    <row r="10" spans="1:1" ht="16.5" customHeight="1">
      <c r="A10" s="298" t="s">
        <v>448</v>
      </c>
    </row>
    <row r="11" spans="1:1" ht="16.5" customHeight="1">
      <c r="A11" s="155" t="s">
        <v>449</v>
      </c>
    </row>
    <row r="12" spans="1:1" ht="16.5" customHeight="1">
      <c r="A12" s="155" t="s">
        <v>511</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7" tint="0.79998168889431442"/>
    <pageSetUpPr fitToPage="1"/>
  </sheetPr>
  <dimension ref="A1:FO212"/>
  <sheetViews>
    <sheetView tabSelected="1" view="pageBreakPreview" topLeftCell="A65" zoomScale="85" zoomScaleNormal="100" zoomScaleSheetLayoutView="85" workbookViewId="0">
      <selection activeCell="A49" sqref="A49:B49"/>
    </sheetView>
  </sheetViews>
  <sheetFormatPr defaultRowHeight="13.5"/>
  <cols>
    <col min="1" max="26" width="3.375" style="159" customWidth="1"/>
    <col min="27" max="34" width="9" style="159" customWidth="1"/>
    <col min="35" max="62" width="9.125" style="159" customWidth="1"/>
    <col min="63" max="171" width="9.25" style="159" customWidth="1"/>
    <col min="172" max="16384" width="9" style="159"/>
  </cols>
  <sheetData>
    <row r="1" spans="1:57" ht="13.5" customHeight="1">
      <c r="A1" s="156" t="s">
        <v>86</v>
      </c>
      <c r="B1" s="156"/>
      <c r="C1" s="156"/>
      <c r="D1" s="156"/>
      <c r="E1" s="156"/>
      <c r="F1" s="156"/>
      <c r="G1" s="156"/>
      <c r="H1" s="156"/>
      <c r="I1" s="156"/>
      <c r="J1" s="156"/>
      <c r="K1" s="156"/>
      <c r="L1" s="156"/>
      <c r="M1" s="156"/>
      <c r="N1" s="156"/>
      <c r="O1" s="156"/>
      <c r="P1" s="156"/>
      <c r="Q1" s="156"/>
      <c r="R1" s="156"/>
      <c r="S1" s="156"/>
      <c r="T1" s="616">
        <v>2023</v>
      </c>
      <c r="U1" s="616"/>
      <c r="V1" s="156" t="s">
        <v>2</v>
      </c>
      <c r="W1" s="157"/>
      <c r="X1" s="156" t="s">
        <v>44</v>
      </c>
      <c r="Y1" s="157"/>
      <c r="Z1" s="156" t="s">
        <v>45</v>
      </c>
      <c r="AA1" s="158">
        <v>2021</v>
      </c>
      <c r="AB1" s="158">
        <v>2022</v>
      </c>
      <c r="AC1" s="158">
        <v>2023</v>
      </c>
      <c r="AD1" s="158">
        <v>2024</v>
      </c>
      <c r="AE1" s="158">
        <v>2025</v>
      </c>
      <c r="AF1" s="158">
        <v>2026</v>
      </c>
      <c r="AG1" s="158">
        <v>2027</v>
      </c>
      <c r="AH1" s="158">
        <v>2028</v>
      </c>
      <c r="AI1" s="158">
        <v>2029</v>
      </c>
      <c r="AJ1" s="158">
        <v>2030</v>
      </c>
    </row>
    <row r="2" spans="1:57" ht="13.5" customHeight="1">
      <c r="A2" s="156"/>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8">
        <v>1</v>
      </c>
      <c r="AB2" s="160">
        <v>2</v>
      </c>
      <c r="AC2" s="160">
        <v>3</v>
      </c>
      <c r="AD2" s="160">
        <v>4</v>
      </c>
      <c r="AE2" s="160">
        <v>5</v>
      </c>
      <c r="AF2" s="160">
        <v>6</v>
      </c>
      <c r="AG2" s="160">
        <v>7</v>
      </c>
      <c r="AH2" s="160">
        <v>8</v>
      </c>
      <c r="AI2" s="160">
        <v>9</v>
      </c>
      <c r="AJ2" s="160">
        <v>10</v>
      </c>
      <c r="AK2" s="160">
        <v>11</v>
      </c>
      <c r="AL2" s="160">
        <v>12</v>
      </c>
    </row>
    <row r="3" spans="1:57" ht="13.5" customHeight="1">
      <c r="A3" s="626" t="s">
        <v>76</v>
      </c>
      <c r="B3" s="626"/>
      <c r="C3" s="626"/>
      <c r="D3" s="626"/>
      <c r="E3" s="626"/>
      <c r="F3" s="626"/>
      <c r="G3" s="626"/>
      <c r="H3" s="626"/>
      <c r="I3" s="626"/>
      <c r="J3" s="626"/>
      <c r="K3" s="626"/>
      <c r="L3" s="626"/>
      <c r="M3" s="626"/>
      <c r="N3" s="626"/>
      <c r="O3" s="626"/>
      <c r="P3" s="626"/>
      <c r="Q3" s="626"/>
      <c r="R3" s="626"/>
      <c r="S3" s="626"/>
      <c r="T3" s="626"/>
      <c r="U3" s="626"/>
      <c r="V3" s="626"/>
      <c r="W3" s="626"/>
      <c r="X3" s="626"/>
      <c r="Y3" s="626"/>
      <c r="Z3" s="626"/>
      <c r="AA3" s="158">
        <v>1</v>
      </c>
      <c r="AB3" s="158">
        <v>2</v>
      </c>
      <c r="AC3" s="158">
        <v>3</v>
      </c>
      <c r="AD3" s="158">
        <v>4</v>
      </c>
      <c r="AE3" s="158">
        <v>5</v>
      </c>
      <c r="AF3" s="158">
        <v>6</v>
      </c>
      <c r="AG3" s="158">
        <v>7</v>
      </c>
      <c r="AH3" s="158">
        <v>8</v>
      </c>
      <c r="AI3" s="158">
        <v>9</v>
      </c>
      <c r="AJ3" s="158">
        <v>10</v>
      </c>
      <c r="AK3" s="158">
        <v>11</v>
      </c>
      <c r="AL3" s="158">
        <v>12</v>
      </c>
      <c r="AM3" s="158">
        <v>13</v>
      </c>
      <c r="AN3" s="158">
        <v>14</v>
      </c>
      <c r="AO3" s="158">
        <v>15</v>
      </c>
      <c r="AP3" s="158">
        <v>16</v>
      </c>
      <c r="AQ3" s="158">
        <v>17</v>
      </c>
      <c r="AR3" s="158">
        <v>18</v>
      </c>
      <c r="AS3" s="158">
        <v>19</v>
      </c>
      <c r="AT3" s="158">
        <v>20</v>
      </c>
      <c r="AU3" s="158">
        <v>21</v>
      </c>
      <c r="AV3" s="158">
        <v>22</v>
      </c>
      <c r="AW3" s="158">
        <v>23</v>
      </c>
      <c r="AX3" s="158">
        <v>24</v>
      </c>
      <c r="AY3" s="158">
        <v>25</v>
      </c>
      <c r="AZ3" s="158">
        <v>26</v>
      </c>
      <c r="BA3" s="158">
        <v>27</v>
      </c>
      <c r="BB3" s="158">
        <v>28</v>
      </c>
      <c r="BC3" s="158">
        <v>29</v>
      </c>
      <c r="BD3" s="158">
        <v>30</v>
      </c>
      <c r="BE3" s="158">
        <v>31</v>
      </c>
    </row>
    <row r="4" spans="1:57" ht="13.5" customHeight="1">
      <c r="A4" s="156"/>
      <c r="B4" s="156"/>
      <c r="C4" s="156"/>
      <c r="D4" s="156"/>
      <c r="E4" s="156"/>
      <c r="F4" s="156"/>
      <c r="G4" s="156"/>
      <c r="H4" s="156" t="s">
        <v>77</v>
      </c>
      <c r="I4" s="616">
        <v>2023</v>
      </c>
      <c r="J4" s="616"/>
      <c r="K4" s="156" t="s">
        <v>71</v>
      </c>
      <c r="L4" s="156"/>
      <c r="M4" s="157">
        <v>4</v>
      </c>
      <c r="N4" s="156" t="s">
        <v>46</v>
      </c>
      <c r="O4" s="156" t="s">
        <v>72</v>
      </c>
      <c r="P4" s="157">
        <v>4</v>
      </c>
      <c r="Q4" s="156" t="s">
        <v>78</v>
      </c>
      <c r="R4" s="156"/>
      <c r="S4" s="161"/>
      <c r="T4" s="156" t="s">
        <v>79</v>
      </c>
      <c r="U4" s="156"/>
      <c r="V4" s="156"/>
      <c r="W4" s="156"/>
      <c r="X4" s="156"/>
      <c r="Y4" s="156"/>
      <c r="Z4" s="156"/>
    </row>
    <row r="5" spans="1:57" ht="13.5" customHeight="1">
      <c r="A5" s="156"/>
      <c r="B5" s="156"/>
      <c r="C5" s="156"/>
      <c r="D5" s="156"/>
      <c r="E5" s="156"/>
      <c r="F5" s="156"/>
      <c r="G5" s="156"/>
      <c r="H5" s="156"/>
      <c r="I5" s="156"/>
      <c r="J5" s="156"/>
      <c r="K5" s="156"/>
      <c r="L5" s="156"/>
      <c r="M5" s="156"/>
      <c r="N5" s="156"/>
      <c r="O5" s="156"/>
      <c r="P5" s="156"/>
      <c r="Q5" s="156"/>
      <c r="R5" s="156"/>
      <c r="S5" s="156"/>
      <c r="T5" s="156"/>
      <c r="U5" s="156"/>
      <c r="V5" s="156"/>
      <c r="W5" s="156"/>
      <c r="X5" s="156"/>
      <c r="Y5" s="156"/>
      <c r="Z5" s="156"/>
    </row>
    <row r="6" spans="1:57" ht="13.5" customHeight="1">
      <c r="A6" s="156"/>
      <c r="B6" s="479" t="s">
        <v>438</v>
      </c>
      <c r="C6" s="479"/>
      <c r="D6" s="479"/>
      <c r="E6" s="479"/>
      <c r="F6" s="479"/>
      <c r="G6" s="479"/>
      <c r="H6" s="156"/>
      <c r="I6" s="156"/>
      <c r="J6" s="156"/>
      <c r="K6" s="156"/>
      <c r="L6" s="156"/>
      <c r="M6" s="156"/>
      <c r="N6" s="156"/>
      <c r="O6" s="156"/>
      <c r="P6" s="156"/>
      <c r="Q6" s="156"/>
      <c r="R6" s="156"/>
      <c r="S6" s="156"/>
      <c r="T6" s="156"/>
      <c r="U6" s="156"/>
      <c r="V6" s="156"/>
      <c r="W6" s="156"/>
      <c r="X6" s="156"/>
      <c r="Y6" s="156"/>
      <c r="Z6" s="156"/>
      <c r="AA6" s="158" t="s">
        <v>75</v>
      </c>
      <c r="AB6" s="158" t="s">
        <v>76</v>
      </c>
      <c r="AC6" s="158" t="s">
        <v>360</v>
      </c>
      <c r="AD6" s="158" t="s">
        <v>361</v>
      </c>
    </row>
    <row r="7" spans="1:57" ht="13.5" customHeight="1">
      <c r="A7" s="156"/>
      <c r="B7" s="156"/>
      <c r="C7" s="156"/>
      <c r="D7" s="156"/>
      <c r="E7" s="156"/>
      <c r="F7" s="156"/>
      <c r="G7" s="156"/>
      <c r="H7" s="156"/>
      <c r="I7" s="156"/>
      <c r="J7" s="156"/>
      <c r="K7" s="156"/>
      <c r="L7" s="156"/>
      <c r="M7" s="156"/>
      <c r="N7" s="156"/>
      <c r="O7" s="156"/>
      <c r="P7" s="156"/>
      <c r="Q7" s="156"/>
      <c r="R7" s="156"/>
      <c r="S7" s="156"/>
      <c r="T7" s="156"/>
      <c r="U7" s="156"/>
      <c r="V7" s="156"/>
      <c r="W7" s="156"/>
      <c r="X7" s="156"/>
      <c r="Y7" s="156"/>
      <c r="Z7" s="156"/>
    </row>
    <row r="8" spans="1:57" ht="13.5" customHeight="1">
      <c r="A8" s="156"/>
      <c r="B8" s="156"/>
      <c r="C8" s="156"/>
      <c r="D8" s="156"/>
      <c r="E8" s="156"/>
      <c r="F8" s="156"/>
      <c r="G8" s="156"/>
      <c r="H8" s="156" t="s">
        <v>84</v>
      </c>
      <c r="I8" s="156"/>
      <c r="J8" s="156"/>
      <c r="K8" s="156"/>
      <c r="L8" s="156"/>
      <c r="M8" s="156"/>
      <c r="N8" s="156"/>
      <c r="O8" s="156"/>
      <c r="P8" s="156"/>
      <c r="Q8" s="156"/>
      <c r="R8" s="156"/>
      <c r="S8" s="156"/>
      <c r="T8" s="156"/>
      <c r="U8" s="156"/>
      <c r="V8" s="156"/>
      <c r="W8" s="156"/>
      <c r="X8" s="156"/>
      <c r="Y8" s="156"/>
      <c r="Z8" s="156"/>
    </row>
    <row r="9" spans="1:57" ht="13.5" customHeight="1">
      <c r="A9" s="156"/>
      <c r="B9" s="156"/>
      <c r="C9" s="156"/>
      <c r="D9" s="156"/>
      <c r="E9" s="156"/>
      <c r="F9" s="156"/>
      <c r="G9" s="156"/>
      <c r="H9" s="306" t="s">
        <v>66</v>
      </c>
      <c r="I9" s="306"/>
      <c r="J9" s="306"/>
      <c r="K9" s="306"/>
      <c r="L9" s="306"/>
      <c r="M9" s="306"/>
      <c r="N9" s="306"/>
      <c r="O9" s="627" t="s">
        <v>337</v>
      </c>
      <c r="P9" s="627"/>
      <c r="Q9" s="627"/>
      <c r="R9" s="627"/>
      <c r="S9" s="627"/>
      <c r="T9" s="627"/>
      <c r="U9" s="627"/>
      <c r="V9" s="627"/>
      <c r="W9" s="627"/>
      <c r="X9" s="627"/>
      <c r="Y9" s="627"/>
      <c r="Z9" s="627"/>
    </row>
    <row r="10" spans="1:57" ht="13.5" customHeight="1">
      <c r="A10" s="156"/>
      <c r="B10" s="156"/>
      <c r="C10" s="156"/>
      <c r="D10" s="156"/>
      <c r="E10" s="156"/>
      <c r="F10" s="156"/>
      <c r="G10" s="156"/>
      <c r="H10" s="306" t="s">
        <v>47</v>
      </c>
      <c r="I10" s="306"/>
      <c r="J10" s="306"/>
      <c r="K10" s="306"/>
      <c r="L10" s="306"/>
      <c r="M10" s="306"/>
      <c r="N10" s="306"/>
      <c r="O10" s="344" t="s">
        <v>452</v>
      </c>
      <c r="P10" s="344"/>
      <c r="Q10" s="344"/>
      <c r="R10" s="344"/>
      <c r="S10" s="344"/>
      <c r="T10" s="344"/>
      <c r="U10" s="344"/>
      <c r="V10" s="344"/>
      <c r="W10" s="344"/>
      <c r="X10" s="345"/>
      <c r="Y10" s="345"/>
      <c r="Z10" s="345"/>
    </row>
    <row r="11" spans="1:57" ht="13.5" customHeight="1">
      <c r="A11" s="156"/>
      <c r="B11" s="156"/>
      <c r="C11" s="156"/>
      <c r="D11" s="156"/>
      <c r="E11" s="156"/>
      <c r="F11" s="156"/>
      <c r="G11" s="156"/>
      <c r="H11" s="306" t="s">
        <v>88</v>
      </c>
      <c r="I11" s="306"/>
      <c r="J11" s="306"/>
      <c r="K11" s="306"/>
      <c r="L11" s="306"/>
      <c r="M11" s="306"/>
      <c r="N11" s="306"/>
      <c r="O11" s="307" t="s">
        <v>453</v>
      </c>
      <c r="P11" s="307"/>
      <c r="Q11" s="307"/>
      <c r="R11" s="307"/>
      <c r="S11" s="307"/>
      <c r="T11" s="307"/>
      <c r="U11" s="307"/>
      <c r="V11" s="307"/>
      <c r="W11" s="307"/>
      <c r="X11" s="307"/>
      <c r="Y11" s="307"/>
      <c r="Z11" s="307"/>
    </row>
    <row r="12" spans="1:57" ht="13.5" customHeight="1">
      <c r="A12" s="156"/>
      <c r="B12" s="156"/>
      <c r="C12" s="156"/>
      <c r="D12" s="156"/>
      <c r="E12" s="156"/>
      <c r="F12" s="156"/>
      <c r="G12" s="156"/>
      <c r="H12" s="306" t="s">
        <v>87</v>
      </c>
      <c r="I12" s="306"/>
      <c r="J12" s="306"/>
      <c r="K12" s="306"/>
      <c r="L12" s="306"/>
      <c r="M12" s="306"/>
      <c r="N12" s="306"/>
      <c r="O12" s="627" t="s">
        <v>453</v>
      </c>
      <c r="P12" s="627"/>
      <c r="Q12" s="627"/>
      <c r="R12" s="627"/>
      <c r="S12" s="627"/>
      <c r="T12" s="627"/>
      <c r="U12" s="627"/>
      <c r="V12" s="627"/>
      <c r="W12" s="627"/>
      <c r="X12" s="627"/>
      <c r="Y12" s="627"/>
      <c r="Z12" s="627"/>
    </row>
    <row r="13" spans="1:57" ht="13.5" customHeight="1">
      <c r="A13" s="156"/>
      <c r="B13" s="156"/>
      <c r="C13" s="156"/>
      <c r="D13" s="156"/>
      <c r="E13" s="156"/>
      <c r="F13" s="156"/>
      <c r="G13" s="156"/>
      <c r="H13" s="306" t="s">
        <v>65</v>
      </c>
      <c r="I13" s="306"/>
      <c r="J13" s="306"/>
      <c r="K13" s="306"/>
      <c r="L13" s="306"/>
      <c r="M13" s="306"/>
      <c r="N13" s="306"/>
      <c r="O13" s="627" t="s">
        <v>456</v>
      </c>
      <c r="P13" s="627"/>
      <c r="Q13" s="627"/>
      <c r="R13" s="627"/>
      <c r="S13" s="627"/>
      <c r="T13" s="627"/>
      <c r="U13" s="627"/>
      <c r="V13" s="627"/>
      <c r="W13" s="627"/>
      <c r="X13" s="627"/>
      <c r="Y13" s="627"/>
      <c r="Z13" s="627"/>
    </row>
    <row r="14" spans="1:57" ht="13.5" customHeight="1">
      <c r="A14" s="156"/>
      <c r="B14" s="156"/>
      <c r="C14" s="156"/>
      <c r="D14" s="156"/>
      <c r="E14" s="156"/>
      <c r="F14" s="156"/>
      <c r="G14" s="156"/>
      <c r="H14" s="306" t="s">
        <v>439</v>
      </c>
      <c r="I14" s="306"/>
      <c r="J14" s="306"/>
      <c r="K14" s="306"/>
      <c r="L14" s="306"/>
      <c r="M14" s="306"/>
      <c r="N14" s="306"/>
      <c r="O14" s="307" t="s">
        <v>454</v>
      </c>
      <c r="P14" s="307"/>
      <c r="Q14" s="307"/>
      <c r="R14" s="307"/>
      <c r="S14" s="307"/>
      <c r="T14" s="307"/>
      <c r="U14" s="307"/>
      <c r="V14" s="307"/>
      <c r="W14" s="307"/>
      <c r="X14" s="307"/>
      <c r="Y14" s="307"/>
      <c r="Z14" s="307"/>
    </row>
    <row r="15" spans="1:57" ht="13.5" customHeight="1">
      <c r="A15" s="156"/>
      <c r="B15" s="156"/>
      <c r="C15" s="156"/>
      <c r="D15" s="156"/>
      <c r="E15" s="156"/>
      <c r="F15" s="156"/>
      <c r="G15" s="156"/>
      <c r="H15" s="306" t="s">
        <v>440</v>
      </c>
      <c r="I15" s="306"/>
      <c r="J15" s="306"/>
      <c r="K15" s="306"/>
      <c r="L15" s="306"/>
      <c r="M15" s="306"/>
      <c r="N15" s="306"/>
      <c r="O15" s="307" t="s">
        <v>455</v>
      </c>
      <c r="P15" s="307"/>
      <c r="Q15" s="307"/>
      <c r="R15" s="307"/>
      <c r="S15" s="307"/>
      <c r="T15" s="307"/>
      <c r="U15" s="307"/>
      <c r="V15" s="307"/>
      <c r="W15" s="307"/>
      <c r="X15" s="307"/>
      <c r="Y15" s="307"/>
      <c r="Z15" s="307"/>
    </row>
    <row r="16" spans="1:57" ht="13.5" customHeight="1">
      <c r="A16" s="156"/>
      <c r="B16" s="156"/>
      <c r="C16" s="156"/>
      <c r="D16" s="156"/>
      <c r="E16" s="156"/>
      <c r="F16" s="156"/>
      <c r="G16" s="156"/>
      <c r="H16" s="156"/>
      <c r="I16" s="156"/>
      <c r="J16" s="156"/>
      <c r="K16" s="156"/>
      <c r="L16" s="156"/>
      <c r="M16" s="156"/>
      <c r="N16" s="156"/>
      <c r="O16" s="279"/>
      <c r="P16" s="279"/>
      <c r="Q16" s="279"/>
      <c r="R16" s="279"/>
      <c r="S16" s="279"/>
      <c r="T16" s="279"/>
      <c r="U16" s="279"/>
      <c r="V16" s="279"/>
      <c r="W16" s="279"/>
      <c r="X16" s="279"/>
      <c r="Y16" s="279"/>
      <c r="Z16" s="279"/>
    </row>
    <row r="17" spans="1:32" ht="13.5" customHeight="1">
      <c r="A17" s="641" t="s">
        <v>69</v>
      </c>
      <c r="B17" s="641"/>
      <c r="C17" s="641"/>
      <c r="D17" s="641"/>
      <c r="E17" s="641"/>
      <c r="F17" s="641"/>
      <c r="G17" s="641"/>
      <c r="H17" s="641"/>
      <c r="I17" s="641"/>
      <c r="J17" s="641"/>
      <c r="K17" s="641"/>
      <c r="L17" s="641"/>
      <c r="M17" s="641"/>
      <c r="N17" s="641"/>
      <c r="O17" s="641"/>
      <c r="P17" s="641"/>
      <c r="Q17" s="641"/>
      <c r="R17" s="641"/>
      <c r="S17" s="641"/>
      <c r="T17" s="641"/>
      <c r="U17" s="641"/>
      <c r="V17" s="641"/>
      <c r="W17" s="641"/>
      <c r="X17" s="641"/>
      <c r="Y17" s="641"/>
      <c r="Z17" s="641"/>
      <c r="AA17" s="158" t="s">
        <v>69</v>
      </c>
      <c r="AB17" s="160" t="s">
        <v>89</v>
      </c>
      <c r="AC17" s="158" t="s">
        <v>362</v>
      </c>
      <c r="AD17" s="160" t="s">
        <v>382</v>
      </c>
      <c r="AE17" s="158" t="s">
        <v>363</v>
      </c>
      <c r="AF17" s="160" t="s">
        <v>364</v>
      </c>
    </row>
    <row r="18" spans="1:32" ht="13.5" customHeight="1">
      <c r="A18" s="641"/>
      <c r="B18" s="641"/>
      <c r="C18" s="641"/>
      <c r="D18" s="641"/>
      <c r="E18" s="641"/>
      <c r="F18" s="641"/>
      <c r="G18" s="641"/>
      <c r="H18" s="641"/>
      <c r="I18" s="641"/>
      <c r="J18" s="641"/>
      <c r="K18" s="641"/>
      <c r="L18" s="641"/>
      <c r="M18" s="641"/>
      <c r="N18" s="641"/>
      <c r="O18" s="641"/>
      <c r="P18" s="641"/>
      <c r="Q18" s="641"/>
      <c r="R18" s="641"/>
      <c r="S18" s="641"/>
      <c r="T18" s="641"/>
      <c r="U18" s="641"/>
      <c r="V18" s="641"/>
      <c r="W18" s="641"/>
      <c r="X18" s="641"/>
      <c r="Y18" s="641"/>
      <c r="Z18" s="641"/>
    </row>
    <row r="19" spans="1:32" ht="13.5" customHeight="1">
      <c r="A19" s="156"/>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row>
    <row r="20" spans="1:32" s="164" customFormat="1" ht="13.5" customHeight="1">
      <c r="A20" s="162" t="s">
        <v>48</v>
      </c>
      <c r="B20" s="162"/>
      <c r="C20" s="162"/>
      <c r="D20" s="162"/>
      <c r="E20" s="163"/>
      <c r="F20" s="163"/>
      <c r="G20" s="163"/>
      <c r="H20" s="163"/>
      <c r="I20" s="162" t="s">
        <v>73</v>
      </c>
      <c r="J20" s="642"/>
      <c r="K20" s="642"/>
      <c r="L20" s="642"/>
      <c r="M20" s="642"/>
      <c r="N20" s="642"/>
      <c r="O20" s="642"/>
      <c r="P20" s="642"/>
      <c r="Q20" s="642"/>
      <c r="R20" s="642"/>
      <c r="S20" s="642"/>
      <c r="T20" s="642"/>
      <c r="U20" s="163" t="s">
        <v>49</v>
      </c>
      <c r="V20" s="163"/>
      <c r="W20" s="163"/>
      <c r="X20" s="163"/>
      <c r="Y20" s="163"/>
      <c r="Z20" s="163"/>
    </row>
    <row r="21" spans="1:32" ht="13.5" customHeight="1">
      <c r="A21" s="156"/>
      <c r="B21" s="156" t="s">
        <v>83</v>
      </c>
      <c r="C21" s="156"/>
      <c r="D21" s="156"/>
      <c r="E21" s="156"/>
      <c r="F21" s="156"/>
      <c r="G21" s="156"/>
      <c r="H21" s="156"/>
      <c r="I21" s="156"/>
      <c r="J21" s="156"/>
      <c r="K21" s="156"/>
      <c r="L21" s="156"/>
      <c r="M21" s="156"/>
      <c r="N21" s="165"/>
      <c r="O21" s="165"/>
      <c r="P21" s="165"/>
      <c r="Q21" s="165"/>
      <c r="R21" s="165"/>
      <c r="S21" s="165"/>
      <c r="T21" s="165"/>
      <c r="U21" s="156"/>
      <c r="V21" s="156"/>
      <c r="W21" s="156"/>
      <c r="X21" s="156"/>
      <c r="Y21" s="156"/>
      <c r="Z21" s="156"/>
    </row>
    <row r="22" spans="1:32" ht="13.5" customHeight="1">
      <c r="A22" s="156"/>
      <c r="B22" s="156"/>
      <c r="C22" s="156" t="s">
        <v>74</v>
      </c>
      <c r="D22" s="156"/>
      <c r="E22" s="156"/>
      <c r="F22" s="156"/>
      <c r="G22" s="156"/>
      <c r="H22" s="156"/>
      <c r="I22" s="156"/>
      <c r="J22" s="156"/>
      <c r="K22" s="156"/>
      <c r="L22" s="156"/>
      <c r="M22" s="156" t="s">
        <v>73</v>
      </c>
      <c r="N22" s="643"/>
      <c r="O22" s="643"/>
      <c r="P22" s="643"/>
      <c r="Q22" s="643"/>
      <c r="R22" s="643"/>
      <c r="S22" s="643"/>
      <c r="T22" s="643"/>
      <c r="U22" s="156" t="s">
        <v>49</v>
      </c>
      <c r="V22" s="156"/>
      <c r="W22" s="156"/>
      <c r="X22" s="156"/>
      <c r="Y22" s="156"/>
      <c r="Z22" s="156"/>
    </row>
    <row r="23" spans="1:32" ht="13.5" customHeight="1">
      <c r="A23" s="156"/>
      <c r="B23" s="156"/>
      <c r="C23" s="156" t="s">
        <v>80</v>
      </c>
      <c r="D23" s="156"/>
      <c r="E23" s="156"/>
      <c r="F23" s="156"/>
      <c r="G23" s="156"/>
      <c r="H23" s="156"/>
      <c r="I23" s="156"/>
      <c r="J23" s="156"/>
      <c r="K23" s="156"/>
      <c r="L23" s="156"/>
      <c r="M23" s="156" t="s">
        <v>73</v>
      </c>
      <c r="N23" s="654"/>
      <c r="O23" s="654"/>
      <c r="P23" s="654"/>
      <c r="Q23" s="654"/>
      <c r="R23" s="654"/>
      <c r="S23" s="654"/>
      <c r="T23" s="654"/>
      <c r="U23" s="156" t="s">
        <v>49</v>
      </c>
      <c r="V23" s="156"/>
      <c r="W23" s="156"/>
      <c r="X23" s="156"/>
      <c r="Y23" s="156"/>
      <c r="Z23" s="156"/>
    </row>
    <row r="24" spans="1:32" ht="13.5" customHeight="1">
      <c r="A24" s="156"/>
      <c r="B24" s="156"/>
      <c r="C24" s="156" t="s">
        <v>81</v>
      </c>
      <c r="D24" s="156"/>
      <c r="E24" s="156"/>
      <c r="F24" s="156"/>
      <c r="G24" s="156"/>
      <c r="H24" s="156"/>
      <c r="I24" s="156"/>
      <c r="J24" s="156"/>
      <c r="K24" s="156"/>
      <c r="L24" s="156"/>
      <c r="M24" s="156" t="s">
        <v>73</v>
      </c>
      <c r="N24" s="654"/>
      <c r="O24" s="654"/>
      <c r="P24" s="654"/>
      <c r="Q24" s="654"/>
      <c r="R24" s="654"/>
      <c r="S24" s="654"/>
      <c r="T24" s="654"/>
      <c r="U24" s="156" t="s">
        <v>49</v>
      </c>
      <c r="V24" s="156"/>
      <c r="W24" s="156"/>
      <c r="X24" s="156"/>
      <c r="Y24" s="156"/>
      <c r="Z24" s="156"/>
    </row>
    <row r="25" spans="1:32" ht="13.5" customHeight="1">
      <c r="A25" s="156"/>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row>
    <row r="26" spans="1:32" ht="13.5" customHeight="1">
      <c r="A26" s="166" t="s">
        <v>128</v>
      </c>
      <c r="B26" s="16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row>
    <row r="27" spans="1:32" ht="13.5" customHeight="1">
      <c r="A27" s="156"/>
      <c r="B27" s="653" t="s">
        <v>50</v>
      </c>
      <c r="C27" s="653"/>
      <c r="D27" s="653"/>
      <c r="E27" s="653"/>
      <c r="F27" s="605" t="s">
        <v>339</v>
      </c>
      <c r="G27" s="605"/>
      <c r="H27" s="605"/>
      <c r="I27" s="605"/>
      <c r="J27" s="605"/>
      <c r="K27" s="605"/>
      <c r="L27" s="605"/>
      <c r="M27" s="605"/>
      <c r="N27" s="605"/>
      <c r="O27" s="605"/>
      <c r="P27" s="605"/>
      <c r="Q27" s="605"/>
      <c r="R27" s="605"/>
      <c r="S27" s="605"/>
      <c r="T27" s="605"/>
      <c r="U27" s="605"/>
      <c r="V27" s="605"/>
      <c r="W27" s="605"/>
      <c r="X27" s="605"/>
      <c r="Y27" s="167"/>
      <c r="Z27" s="156"/>
    </row>
    <row r="28" spans="1:32" ht="13.5" customHeight="1">
      <c r="A28" s="156"/>
      <c r="B28" s="653" t="s">
        <v>51</v>
      </c>
      <c r="C28" s="653"/>
      <c r="D28" s="653"/>
      <c r="E28" s="653"/>
      <c r="F28" s="605" t="s">
        <v>337</v>
      </c>
      <c r="G28" s="605"/>
      <c r="H28" s="605"/>
      <c r="I28" s="605"/>
      <c r="J28" s="605"/>
      <c r="K28" s="605"/>
      <c r="L28" s="605"/>
      <c r="M28" s="605"/>
      <c r="N28" s="605"/>
      <c r="O28" s="605"/>
      <c r="P28" s="605"/>
      <c r="Q28" s="605"/>
      <c r="R28" s="605"/>
      <c r="S28" s="605"/>
      <c r="T28" s="605"/>
      <c r="U28" s="605"/>
      <c r="V28" s="605"/>
      <c r="W28" s="605"/>
      <c r="X28" s="605"/>
      <c r="Y28" s="167"/>
      <c r="Z28" s="156"/>
    </row>
    <row r="29" spans="1:32" ht="13.5" customHeight="1">
      <c r="A29" s="156"/>
      <c r="B29" s="606" t="s">
        <v>52</v>
      </c>
      <c r="C29" s="607"/>
      <c r="D29" s="607"/>
      <c r="E29" s="607"/>
      <c r="F29" s="610" t="s">
        <v>340</v>
      </c>
      <c r="G29" s="611"/>
      <c r="H29" s="611"/>
      <c r="I29" s="611"/>
      <c r="J29" s="611"/>
      <c r="K29" s="611"/>
      <c r="L29" s="611"/>
      <c r="M29" s="611"/>
      <c r="N29" s="611" t="s">
        <v>59</v>
      </c>
      <c r="O29" s="614"/>
      <c r="P29" s="168"/>
      <c r="Q29" s="616" t="s">
        <v>338</v>
      </c>
      <c r="R29" s="616"/>
      <c r="S29" s="616"/>
      <c r="T29" s="616"/>
      <c r="U29" s="616"/>
      <c r="V29" s="168"/>
      <c r="W29" s="617" t="s">
        <v>416</v>
      </c>
      <c r="X29" s="618"/>
      <c r="Y29" s="167"/>
      <c r="Z29" s="156"/>
      <c r="AA29" s="158" t="s">
        <v>59</v>
      </c>
      <c r="AB29" s="158" t="s">
        <v>61</v>
      </c>
      <c r="AC29" s="158" t="s">
        <v>63</v>
      </c>
    </row>
    <row r="30" spans="1:32" ht="13.5" customHeight="1">
      <c r="A30" s="156"/>
      <c r="B30" s="608"/>
      <c r="C30" s="609"/>
      <c r="D30" s="609"/>
      <c r="E30" s="609"/>
      <c r="F30" s="612"/>
      <c r="G30" s="613"/>
      <c r="H30" s="613"/>
      <c r="I30" s="613"/>
      <c r="J30" s="613"/>
      <c r="K30" s="613"/>
      <c r="L30" s="613"/>
      <c r="M30" s="613"/>
      <c r="N30" s="613"/>
      <c r="O30" s="615"/>
      <c r="P30" s="169"/>
      <c r="Q30" s="613"/>
      <c r="R30" s="613"/>
      <c r="S30" s="613"/>
      <c r="T30" s="613"/>
      <c r="U30" s="613"/>
      <c r="V30" s="169"/>
      <c r="W30" s="476"/>
      <c r="X30" s="619"/>
      <c r="Y30" s="167"/>
      <c r="Z30" s="156"/>
      <c r="AA30" s="158" t="s">
        <v>416</v>
      </c>
      <c r="AB30" s="158" t="s">
        <v>417</v>
      </c>
    </row>
    <row r="31" spans="1:32" ht="13.5" customHeight="1">
      <c r="A31" s="156"/>
      <c r="B31" s="608"/>
      <c r="C31" s="609"/>
      <c r="D31" s="609"/>
      <c r="E31" s="609"/>
      <c r="F31" s="620" t="s">
        <v>53</v>
      </c>
      <c r="G31" s="621"/>
      <c r="H31" s="621"/>
      <c r="I31" s="621"/>
      <c r="J31" s="621"/>
      <c r="K31" s="622"/>
      <c r="L31" s="623">
        <v>1111</v>
      </c>
      <c r="M31" s="624"/>
      <c r="N31" s="624"/>
      <c r="O31" s="625"/>
      <c r="P31" s="170"/>
      <c r="Q31" s="620" t="s">
        <v>54</v>
      </c>
      <c r="R31" s="621"/>
      <c r="S31" s="621"/>
      <c r="T31" s="622"/>
      <c r="U31" s="623">
        <v>111</v>
      </c>
      <c r="V31" s="624"/>
      <c r="W31" s="624"/>
      <c r="X31" s="625"/>
      <c r="Y31" s="171"/>
      <c r="Z31" s="156"/>
    </row>
    <row r="32" spans="1:32" ht="13.5" customHeight="1">
      <c r="A32" s="156"/>
      <c r="B32" s="620" t="s">
        <v>55</v>
      </c>
      <c r="C32" s="621"/>
      <c r="D32" s="621"/>
      <c r="E32" s="621"/>
      <c r="F32" s="623" t="s">
        <v>60</v>
      </c>
      <c r="G32" s="624"/>
      <c r="H32" s="624"/>
      <c r="I32" s="624"/>
      <c r="J32" s="624"/>
      <c r="K32" s="625"/>
      <c r="L32" s="620" t="s">
        <v>56</v>
      </c>
      <c r="M32" s="621"/>
      <c r="N32" s="622"/>
      <c r="O32" s="623">
        <v>1111111</v>
      </c>
      <c r="P32" s="624"/>
      <c r="Q32" s="624"/>
      <c r="R32" s="624"/>
      <c r="S32" s="624"/>
      <c r="T32" s="624"/>
      <c r="U32" s="624"/>
      <c r="V32" s="624"/>
      <c r="W32" s="624"/>
      <c r="X32" s="625"/>
      <c r="Y32" s="171"/>
      <c r="Z32" s="156"/>
      <c r="AA32" s="158" t="s">
        <v>60</v>
      </c>
      <c r="AB32" s="158" t="s">
        <v>62</v>
      </c>
    </row>
    <row r="33" spans="1:171" ht="38.25" customHeight="1">
      <c r="A33" s="156"/>
      <c r="B33" s="584" t="s">
        <v>433</v>
      </c>
      <c r="C33" s="585"/>
      <c r="D33" s="585"/>
      <c r="E33" s="585"/>
      <c r="F33" s="623">
        <v>1111</v>
      </c>
      <c r="G33" s="624"/>
      <c r="H33" s="624"/>
      <c r="I33" s="624"/>
      <c r="J33" s="624"/>
      <c r="K33" s="624"/>
      <c r="L33" s="624"/>
      <c r="M33" s="624"/>
      <c r="N33" s="624"/>
      <c r="O33" s="624"/>
      <c r="P33" s="624"/>
      <c r="Q33" s="624"/>
      <c r="R33" s="624"/>
      <c r="S33" s="624"/>
      <c r="T33" s="624"/>
      <c r="U33" s="624"/>
      <c r="V33" s="624"/>
      <c r="W33" s="624"/>
      <c r="X33" s="625"/>
      <c r="Y33" s="171"/>
      <c r="Z33" s="156"/>
    </row>
    <row r="34" spans="1:171" ht="13.5" customHeight="1">
      <c r="A34" s="156" t="s">
        <v>82</v>
      </c>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row>
    <row r="35" spans="1:171" ht="13.5" customHeight="1">
      <c r="B35" s="588" t="s">
        <v>341</v>
      </c>
      <c r="C35" s="589"/>
      <c r="D35" s="589"/>
      <c r="E35" s="589"/>
      <c r="F35" s="589"/>
      <c r="G35" s="589"/>
      <c r="H35" s="589"/>
      <c r="I35" s="589"/>
      <c r="J35" s="589"/>
      <c r="K35" s="589"/>
      <c r="L35" s="589"/>
      <c r="M35" s="589"/>
      <c r="N35" s="589"/>
      <c r="O35" s="589"/>
      <c r="P35" s="589"/>
      <c r="Q35" s="589"/>
      <c r="R35" s="589"/>
      <c r="S35" s="589"/>
      <c r="T35" s="589"/>
      <c r="U35" s="589"/>
      <c r="V35" s="589"/>
      <c r="W35" s="589"/>
      <c r="X35" s="589"/>
      <c r="Y35" s="589"/>
      <c r="Z35" s="590"/>
      <c r="AA35" s="158"/>
      <c r="AB35" s="158" t="s">
        <v>342</v>
      </c>
      <c r="AC35" s="158" t="s">
        <v>383</v>
      </c>
      <c r="AD35" s="158" t="s">
        <v>85</v>
      </c>
      <c r="AE35" s="158" t="s">
        <v>451</v>
      </c>
      <c r="AF35" s="172" t="s">
        <v>343</v>
      </c>
    </row>
    <row r="36" spans="1:171" ht="13.5" customHeight="1">
      <c r="B36" s="588" t="s">
        <v>450</v>
      </c>
      <c r="C36" s="589"/>
      <c r="D36" s="589"/>
      <c r="E36" s="589"/>
      <c r="F36" s="589"/>
      <c r="G36" s="589"/>
      <c r="H36" s="589"/>
      <c r="I36" s="589"/>
      <c r="J36" s="589"/>
      <c r="K36" s="589"/>
      <c r="L36" s="589"/>
      <c r="M36" s="589"/>
      <c r="N36" s="589"/>
      <c r="O36" s="589"/>
      <c r="P36" s="589"/>
      <c r="Q36" s="589"/>
      <c r="R36" s="589"/>
      <c r="S36" s="589"/>
      <c r="T36" s="589"/>
      <c r="U36" s="589"/>
      <c r="V36" s="589"/>
      <c r="W36" s="589"/>
      <c r="X36" s="589"/>
      <c r="Y36" s="589"/>
      <c r="Z36" s="590"/>
    </row>
    <row r="37" spans="1:171" ht="13.5" customHeight="1"/>
    <row r="38" spans="1:171" ht="13.5" customHeight="1">
      <c r="A38" s="173" t="s">
        <v>5</v>
      </c>
      <c r="B38" s="173"/>
      <c r="C38" s="173"/>
      <c r="D38" s="173"/>
      <c r="E38" s="173"/>
      <c r="F38" s="173"/>
      <c r="G38" s="173"/>
      <c r="H38" s="173"/>
      <c r="I38" s="173"/>
      <c r="J38" s="173"/>
      <c r="K38" s="173"/>
      <c r="L38" s="173"/>
      <c r="M38" s="173"/>
      <c r="N38" s="173"/>
      <c r="O38" s="173"/>
      <c r="P38" s="173"/>
      <c r="Q38" s="156"/>
    </row>
    <row r="39" spans="1:171" ht="13.5" hidden="1" customHeight="1">
      <c r="A39" s="592" t="s">
        <v>67</v>
      </c>
      <c r="B39" s="592"/>
      <c r="C39" s="592"/>
      <c r="D39" s="592"/>
      <c r="E39" s="592"/>
      <c r="F39" s="594" t="e">
        <f>#REF!</f>
        <v>#REF!</v>
      </c>
      <c r="G39" s="595"/>
      <c r="H39" s="595"/>
      <c r="I39" s="595"/>
      <c r="J39" s="595"/>
      <c r="K39" s="595"/>
      <c r="L39" s="595"/>
      <c r="M39" s="595"/>
      <c r="N39" s="595"/>
      <c r="O39" s="595"/>
      <c r="P39" s="596"/>
      <c r="Q39" s="174"/>
    </row>
    <row r="40" spans="1:171" ht="13.5" customHeight="1">
      <c r="A40" s="593" t="s">
        <v>0</v>
      </c>
      <c r="B40" s="593"/>
      <c r="C40" s="593"/>
      <c r="D40" s="593"/>
      <c r="E40" s="593"/>
      <c r="F40" s="597"/>
      <c r="G40" s="598"/>
      <c r="H40" s="598"/>
      <c r="I40" s="598"/>
      <c r="J40" s="598"/>
      <c r="K40" s="598"/>
      <c r="L40" s="598"/>
      <c r="M40" s="598"/>
      <c r="N40" s="598"/>
      <c r="O40" s="598"/>
      <c r="P40" s="599"/>
    </row>
    <row r="41" spans="1:171" ht="13.5" customHeight="1">
      <c r="A41" s="593" t="s">
        <v>4</v>
      </c>
      <c r="B41" s="593"/>
      <c r="C41" s="593"/>
      <c r="D41" s="593"/>
      <c r="E41" s="593"/>
      <c r="F41" s="600"/>
      <c r="G41" s="307"/>
      <c r="H41" s="307"/>
      <c r="I41" s="307"/>
      <c r="J41" s="307"/>
      <c r="K41" s="307"/>
      <c r="L41" s="307"/>
      <c r="M41" s="307"/>
      <c r="N41" s="307"/>
      <c r="O41" s="307"/>
      <c r="P41" s="601"/>
      <c r="Z41" s="156"/>
      <c r="AA41" s="172" t="s">
        <v>36</v>
      </c>
      <c r="AB41" s="175" t="s">
        <v>37</v>
      </c>
      <c r="AC41" s="175" t="s">
        <v>38</v>
      </c>
      <c r="AD41" s="175" t="s">
        <v>39</v>
      </c>
      <c r="AE41" s="175" t="s">
        <v>40</v>
      </c>
      <c r="AF41" s="175" t="s">
        <v>41</v>
      </c>
      <c r="AG41" s="175" t="s">
        <v>42</v>
      </c>
      <c r="AH41" s="175" t="s">
        <v>43</v>
      </c>
    </row>
    <row r="42" spans="1:171" ht="13.5" customHeight="1">
      <c r="A42" s="176"/>
      <c r="B42" s="176"/>
      <c r="C42" s="176"/>
      <c r="D42" s="156"/>
      <c r="E42" s="156"/>
      <c r="F42" s="156"/>
      <c r="G42" s="156"/>
      <c r="H42" s="156"/>
      <c r="I42" s="156"/>
      <c r="J42" s="156"/>
      <c r="K42" s="156"/>
      <c r="L42" s="156"/>
      <c r="M42" s="156"/>
      <c r="N42" s="156"/>
      <c r="O42" s="156"/>
      <c r="P42" s="156"/>
      <c r="Q42" s="156"/>
      <c r="R42" s="156"/>
      <c r="S42" s="156"/>
      <c r="Z42" s="156"/>
    </row>
    <row r="43" spans="1:171" ht="13.5" hidden="1" customHeight="1">
      <c r="A43" s="177" t="s">
        <v>92</v>
      </c>
      <c r="B43" s="177"/>
      <c r="C43" s="177"/>
      <c r="D43" s="177"/>
      <c r="E43" s="177"/>
      <c r="F43" s="177"/>
      <c r="G43" s="173"/>
      <c r="H43" s="173"/>
      <c r="I43" s="173"/>
      <c r="J43" s="173"/>
      <c r="K43" s="173"/>
      <c r="L43" s="173"/>
      <c r="M43" s="173"/>
      <c r="N43" s="173"/>
      <c r="O43" s="173"/>
      <c r="P43" s="173"/>
      <c r="Q43" s="156"/>
      <c r="R43" s="156"/>
      <c r="S43" s="156"/>
      <c r="Z43" s="156"/>
    </row>
    <row r="44" spans="1:171" ht="13.5" hidden="1" customHeight="1">
      <c r="A44" s="602" t="s">
        <v>90</v>
      </c>
      <c r="B44" s="603"/>
      <c r="C44" s="603"/>
      <c r="D44" s="603"/>
      <c r="E44" s="603"/>
      <c r="F44" s="603"/>
      <c r="G44" s="603"/>
      <c r="H44" s="603"/>
      <c r="I44" s="603"/>
      <c r="J44" s="603"/>
      <c r="K44" s="604"/>
      <c r="L44" s="591"/>
      <c r="M44" s="587"/>
      <c r="N44" s="178" t="s">
        <v>72</v>
      </c>
      <c r="O44" s="587"/>
      <c r="P44" s="587"/>
      <c r="Q44" s="174"/>
      <c r="R44" s="156"/>
      <c r="S44" s="156"/>
      <c r="T44" s="156"/>
      <c r="U44" s="156"/>
      <c r="V44" s="156"/>
      <c r="Z44" s="156"/>
      <c r="AA44" s="179">
        <v>0.29166666666666502</v>
      </c>
      <c r="AB44" s="179">
        <v>0.2951388888888889</v>
      </c>
      <c r="AC44" s="179">
        <v>0.2986111111111111</v>
      </c>
      <c r="AD44" s="179">
        <v>0.30208333333333698</v>
      </c>
      <c r="AE44" s="179">
        <v>0.30555555555556102</v>
      </c>
      <c r="AF44" s="179">
        <v>0.30902777777778401</v>
      </c>
      <c r="AG44" s="179">
        <v>0.31250000000000799</v>
      </c>
      <c r="AH44" s="179">
        <v>0.31597222222223198</v>
      </c>
      <c r="AI44" s="179">
        <v>0.31944444444445602</v>
      </c>
      <c r="AJ44" s="179">
        <v>0.32291666666668001</v>
      </c>
      <c r="AK44" s="179">
        <v>0.32638888888890399</v>
      </c>
      <c r="AL44" s="179">
        <v>0.32986111111112798</v>
      </c>
      <c r="AM44" s="179">
        <v>0.33333333333335202</v>
      </c>
      <c r="AN44" s="179">
        <v>0.33680555555557501</v>
      </c>
      <c r="AO44" s="179">
        <v>0.340277777777799</v>
      </c>
      <c r="AP44" s="179">
        <v>0.34375000000002298</v>
      </c>
      <c r="AQ44" s="179">
        <v>0.34722222222224702</v>
      </c>
      <c r="AR44" s="179">
        <v>0.35069444444447101</v>
      </c>
      <c r="AS44" s="179">
        <v>0.354166666666695</v>
      </c>
      <c r="AT44" s="179">
        <v>0.35763888888891898</v>
      </c>
      <c r="AU44" s="179">
        <v>0.36111111111114302</v>
      </c>
      <c r="AV44" s="179">
        <v>0.36458333333336601</v>
      </c>
      <c r="AW44" s="179">
        <v>0.36805555555559</v>
      </c>
      <c r="AX44" s="179">
        <v>0.37152777777781398</v>
      </c>
      <c r="AY44" s="179">
        <v>0.37500000000003803</v>
      </c>
      <c r="AZ44" s="179">
        <v>0.37847222222226201</v>
      </c>
      <c r="BA44" s="179">
        <v>0.381944444444486</v>
      </c>
      <c r="BB44" s="179">
        <v>0.38541666666670998</v>
      </c>
      <c r="BC44" s="179">
        <v>0.38888888888893403</v>
      </c>
      <c r="BD44" s="179">
        <v>0.39236111111115701</v>
      </c>
      <c r="BE44" s="179">
        <v>0.395833333333381</v>
      </c>
      <c r="BF44" s="179">
        <v>0.39930555555560499</v>
      </c>
      <c r="BG44" s="179">
        <v>0.40277777777782903</v>
      </c>
      <c r="BH44" s="179">
        <v>0.40625000000005301</v>
      </c>
      <c r="BI44" s="179">
        <v>0.409722222222277</v>
      </c>
      <c r="BJ44" s="179">
        <v>0.41319444444450099</v>
      </c>
      <c r="BK44" s="179">
        <v>0.41666666666672503</v>
      </c>
      <c r="BL44" s="179">
        <v>0.42013888888894801</v>
      </c>
      <c r="BM44" s="179">
        <v>0.423611111111172</v>
      </c>
      <c r="BN44" s="179">
        <v>0.42708333333339599</v>
      </c>
      <c r="BO44" s="179">
        <v>0.43055555555561997</v>
      </c>
      <c r="BP44" s="179">
        <v>0.43402777777784401</v>
      </c>
      <c r="BQ44" s="179">
        <v>0.437500000000068</v>
      </c>
      <c r="BR44" s="179">
        <v>0.44097222222229199</v>
      </c>
      <c r="BS44" s="179">
        <v>0.44444444444451597</v>
      </c>
      <c r="BT44" s="179">
        <v>0.44791666666673902</v>
      </c>
      <c r="BU44" s="179">
        <v>0.451388888888963</v>
      </c>
      <c r="BV44" s="179">
        <v>0.45486111111118699</v>
      </c>
      <c r="BW44" s="179">
        <v>0.45833333333341097</v>
      </c>
      <c r="BX44" s="179">
        <v>0.46180555555563502</v>
      </c>
      <c r="BY44" s="179">
        <v>0.465277777777859</v>
      </c>
      <c r="BZ44" s="179">
        <v>0.46875000000008299</v>
      </c>
      <c r="CA44" s="179">
        <v>0.47222222222230698</v>
      </c>
      <c r="CB44" s="179">
        <v>0.47569444444453002</v>
      </c>
      <c r="CC44" s="179">
        <v>0.479166666666754</v>
      </c>
      <c r="CD44" s="179">
        <v>0.48263888888897799</v>
      </c>
      <c r="CE44" s="179">
        <v>0.48611111111120198</v>
      </c>
      <c r="CF44" s="179">
        <v>0.48958333333342602</v>
      </c>
      <c r="CG44" s="179">
        <v>0.49305555555565</v>
      </c>
      <c r="CH44" s="179">
        <v>0.49652777777787399</v>
      </c>
      <c r="CI44" s="179">
        <v>0.50000000000009803</v>
      </c>
      <c r="CJ44" s="179">
        <v>0.50347222222232102</v>
      </c>
      <c r="CK44" s="179">
        <v>0.50694444444454501</v>
      </c>
      <c r="CL44" s="179">
        <v>0.51041666666676899</v>
      </c>
      <c r="CM44" s="179">
        <v>0.51388888888899298</v>
      </c>
      <c r="CN44" s="179">
        <v>0.51736111111121696</v>
      </c>
      <c r="CO44" s="179">
        <v>0.52083333333344095</v>
      </c>
      <c r="CP44" s="179">
        <v>0.52430555555566505</v>
      </c>
      <c r="CQ44" s="179">
        <v>0.52777777777788903</v>
      </c>
      <c r="CR44" s="179">
        <v>0.53125000000011202</v>
      </c>
      <c r="CS44" s="179">
        <v>0.53472222222233601</v>
      </c>
      <c r="CT44" s="179">
        <v>0.53819444444455999</v>
      </c>
      <c r="CU44" s="179">
        <v>0.54166666666678398</v>
      </c>
      <c r="CV44" s="179">
        <v>0.54513888888900797</v>
      </c>
      <c r="CW44" s="179">
        <v>0.54861111111123195</v>
      </c>
      <c r="CX44" s="179">
        <v>0.55208333333345605</v>
      </c>
      <c r="CY44" s="179">
        <v>0.55555555555568004</v>
      </c>
      <c r="CZ44" s="179">
        <v>0.55902777777790302</v>
      </c>
      <c r="DA44" s="179">
        <v>0.56250000000012701</v>
      </c>
      <c r="DB44" s="179">
        <v>0.565972222222351</v>
      </c>
      <c r="DC44" s="179">
        <v>0.56944444444457498</v>
      </c>
      <c r="DD44" s="179">
        <v>0.57291666666679897</v>
      </c>
      <c r="DE44" s="179">
        <v>0.57638888888902295</v>
      </c>
      <c r="DF44" s="179">
        <v>0.57986111111124705</v>
      </c>
      <c r="DG44" s="179">
        <v>0.58333333333347104</v>
      </c>
      <c r="DH44" s="179">
        <v>0.58680555555569403</v>
      </c>
      <c r="DI44" s="179">
        <v>0.59027777777791801</v>
      </c>
      <c r="DJ44" s="179">
        <v>0.593750000000142</v>
      </c>
      <c r="DK44" s="179">
        <v>0.59722222222236598</v>
      </c>
      <c r="DL44" s="179">
        <v>0.60069444444458997</v>
      </c>
      <c r="DM44" s="179">
        <v>0.60416666666681396</v>
      </c>
      <c r="DN44" s="179">
        <v>0.60763888888903805</v>
      </c>
      <c r="DO44" s="179">
        <v>0.61111111111126204</v>
      </c>
      <c r="DP44" s="179">
        <v>0.61458333333348503</v>
      </c>
      <c r="DQ44" s="179">
        <v>0.61805555555570901</v>
      </c>
      <c r="DR44" s="179">
        <v>0.621527777777933</v>
      </c>
      <c r="DS44" s="179">
        <v>0.62500000000015699</v>
      </c>
      <c r="DT44" s="179">
        <v>0.62847222222238097</v>
      </c>
      <c r="DU44" s="179">
        <v>0.63194444444460496</v>
      </c>
      <c r="DV44" s="179">
        <v>0.63541666666682906</v>
      </c>
      <c r="DW44" s="179">
        <v>0.63888888888905304</v>
      </c>
      <c r="DX44" s="179">
        <v>0.64236111111127603</v>
      </c>
      <c r="DY44" s="179">
        <v>0.64583333333350001</v>
      </c>
      <c r="DZ44" s="179">
        <v>0.649305555555724</v>
      </c>
      <c r="EA44" s="179">
        <v>0.65277777777794799</v>
      </c>
      <c r="EB44" s="179">
        <v>0.65625000000017197</v>
      </c>
      <c r="EC44" s="179">
        <v>0.65972222222239596</v>
      </c>
      <c r="ED44" s="179">
        <v>0.66319444444461995</v>
      </c>
      <c r="EE44" s="179">
        <v>0.66666666666684404</v>
      </c>
      <c r="EF44" s="179">
        <v>0.67013888888906703</v>
      </c>
      <c r="EG44" s="179">
        <v>0.67361111111129102</v>
      </c>
      <c r="EH44" s="179">
        <v>0.677083333333515</v>
      </c>
      <c r="EI44" s="179">
        <v>0.68055555555573899</v>
      </c>
      <c r="EJ44" s="179">
        <v>0.68402777777796298</v>
      </c>
      <c r="EK44" s="179">
        <v>0.68750000000018696</v>
      </c>
      <c r="EL44" s="179">
        <v>0.69097222222241095</v>
      </c>
      <c r="EM44" s="179">
        <v>0.69444444444463505</v>
      </c>
      <c r="EN44" s="179">
        <v>0.69791666666685803</v>
      </c>
      <c r="EO44" s="179">
        <v>0.70138888888908202</v>
      </c>
      <c r="EP44" s="179">
        <v>0.704861111111306</v>
      </c>
      <c r="EQ44" s="179">
        <v>0.70833333333352999</v>
      </c>
      <c r="ER44" s="179">
        <v>0.71180555555575398</v>
      </c>
      <c r="ES44" s="179">
        <v>0.71527777777797796</v>
      </c>
      <c r="ET44" s="179">
        <v>0.71875000000020195</v>
      </c>
      <c r="EU44" s="179">
        <v>0.72222222222242605</v>
      </c>
      <c r="EV44" s="179">
        <v>0.72569444444464903</v>
      </c>
      <c r="EW44" s="179">
        <v>0.72916666666687302</v>
      </c>
      <c r="EX44" s="179">
        <v>0.73263888888909701</v>
      </c>
      <c r="EY44" s="179">
        <v>0.73611111111132099</v>
      </c>
      <c r="EZ44" s="179">
        <v>0.73958333333354498</v>
      </c>
      <c r="FA44" s="179">
        <v>0.74305555555576897</v>
      </c>
      <c r="FB44" s="179">
        <v>0.74652777777799295</v>
      </c>
      <c r="FC44" s="179">
        <v>0.75000000000021705</v>
      </c>
      <c r="FD44" s="179">
        <v>0.75347222222244004</v>
      </c>
      <c r="FE44" s="179">
        <v>0.75694444444466402</v>
      </c>
      <c r="FF44" s="179">
        <v>0.76041666666688801</v>
      </c>
      <c r="FG44" s="179">
        <v>0.76388888888911199</v>
      </c>
      <c r="FH44" s="179">
        <v>0.76736111111133598</v>
      </c>
      <c r="FI44" s="179">
        <v>0.77083333333355997</v>
      </c>
      <c r="FJ44" s="179">
        <v>0.77430555555578395</v>
      </c>
      <c r="FK44" s="179">
        <v>0.77777777777800805</v>
      </c>
      <c r="FL44" s="179">
        <v>0.78125000000023104</v>
      </c>
      <c r="FM44" s="179">
        <v>0.78472222222245502</v>
      </c>
      <c r="FN44" s="179">
        <v>0.78819444444467901</v>
      </c>
      <c r="FO44" s="179">
        <v>0.791666666666903</v>
      </c>
    </row>
    <row r="45" spans="1:171" ht="13.5" hidden="1" customHeight="1">
      <c r="A45" s="602" t="s">
        <v>91</v>
      </c>
      <c r="B45" s="603"/>
      <c r="C45" s="603"/>
      <c r="D45" s="603"/>
      <c r="E45" s="603"/>
      <c r="F45" s="603"/>
      <c r="G45" s="603"/>
      <c r="H45" s="603"/>
      <c r="I45" s="603"/>
      <c r="J45" s="603"/>
      <c r="K45" s="604"/>
      <c r="L45" s="591"/>
      <c r="M45" s="587"/>
      <c r="N45" s="178" t="s">
        <v>72</v>
      </c>
      <c r="O45" s="587"/>
      <c r="P45" s="587"/>
      <c r="Q45" s="174"/>
      <c r="R45" s="156"/>
      <c r="S45" s="156"/>
      <c r="T45" s="156"/>
      <c r="U45" s="156"/>
      <c r="V45" s="156"/>
      <c r="Z45" s="156"/>
    </row>
    <row r="46" spans="1:171" ht="13.5" hidden="1" customHeight="1">
      <c r="A46" s="156"/>
      <c r="B46" s="156"/>
      <c r="C46" s="156"/>
      <c r="D46" s="156"/>
      <c r="E46" s="156"/>
      <c r="F46" s="156"/>
      <c r="G46" s="156"/>
      <c r="H46" s="156"/>
      <c r="I46" s="156"/>
      <c r="J46" s="156"/>
      <c r="K46" s="156"/>
      <c r="L46" s="156"/>
      <c r="M46" s="156"/>
      <c r="N46" s="156"/>
      <c r="O46" s="156"/>
      <c r="P46" s="156"/>
      <c r="Q46" s="156"/>
      <c r="R46" s="156"/>
      <c r="S46" s="156"/>
      <c r="U46" s="156"/>
      <c r="V46" s="156"/>
      <c r="W46" s="156"/>
      <c r="X46" s="156"/>
      <c r="Y46" s="156"/>
      <c r="Z46" s="156"/>
    </row>
    <row r="47" spans="1:171" ht="13.5" customHeight="1">
      <c r="A47" s="476" t="s">
        <v>133</v>
      </c>
      <c r="B47" s="476"/>
      <c r="C47" s="476"/>
      <c r="D47" s="476"/>
      <c r="E47" s="476"/>
      <c r="F47" s="476"/>
      <c r="G47" s="476"/>
      <c r="H47" s="586" t="s">
        <v>104</v>
      </c>
      <c r="I47" s="586"/>
      <c r="J47" s="586"/>
      <c r="K47" s="586"/>
      <c r="L47" s="586"/>
      <c r="M47" s="586"/>
      <c r="N47" s="586"/>
      <c r="O47" s="586"/>
      <c r="P47" s="586"/>
      <c r="Q47" s="586"/>
      <c r="R47" s="586"/>
      <c r="S47" s="167"/>
      <c r="Z47" s="156"/>
      <c r="AA47" s="172">
        <v>4</v>
      </c>
      <c r="AB47" s="172">
        <v>5</v>
      </c>
      <c r="AC47" s="172">
        <v>6</v>
      </c>
      <c r="AD47" s="172">
        <v>7</v>
      </c>
      <c r="AE47" s="172">
        <v>8</v>
      </c>
      <c r="AF47" s="172">
        <v>9</v>
      </c>
      <c r="AG47" s="172">
        <v>10</v>
      </c>
      <c r="AH47" s="172">
        <v>11</v>
      </c>
      <c r="AI47" s="172">
        <v>12</v>
      </c>
      <c r="AJ47" s="172">
        <v>1</v>
      </c>
      <c r="AK47" s="180">
        <v>2</v>
      </c>
      <c r="AL47" s="180">
        <v>3</v>
      </c>
    </row>
    <row r="48" spans="1:171" ht="13.5" customHeight="1">
      <c r="A48" s="477">
        <v>4</v>
      </c>
      <c r="B48" s="478"/>
      <c r="C48" s="477">
        <v>5</v>
      </c>
      <c r="D48" s="478"/>
      <c r="E48" s="477">
        <v>6</v>
      </c>
      <c r="F48" s="478"/>
      <c r="G48" s="477">
        <v>7</v>
      </c>
      <c r="H48" s="478"/>
      <c r="I48" s="477">
        <v>8</v>
      </c>
      <c r="J48" s="478"/>
      <c r="K48" s="477">
        <v>9</v>
      </c>
      <c r="L48" s="478"/>
      <c r="M48" s="171"/>
      <c r="N48" s="181" t="s">
        <v>345</v>
      </c>
      <c r="O48" s="182"/>
      <c r="P48" s="182" t="str">
        <f>U58&amp;"月"&amp;IF(X58=U58,"）","～"&amp;X58&amp;"月）")</f>
        <v>4月）</v>
      </c>
      <c r="Q48" s="182"/>
      <c r="R48" s="182"/>
      <c r="S48" s="182"/>
      <c r="T48" s="182" t="s">
        <v>346</v>
      </c>
      <c r="U48" s="183"/>
      <c r="V48" s="184"/>
      <c r="W48" s="167"/>
      <c r="X48" s="167"/>
      <c r="Z48" s="156"/>
      <c r="AA48" s="185">
        <f>A49</f>
        <v>0</v>
      </c>
      <c r="AB48" s="185">
        <f>C49</f>
        <v>0</v>
      </c>
      <c r="AC48" s="185">
        <f>E49</f>
        <v>0</v>
      </c>
      <c r="AD48" s="185">
        <f>G49</f>
        <v>0</v>
      </c>
      <c r="AE48" s="185">
        <f>I49</f>
        <v>0</v>
      </c>
      <c r="AF48" s="185">
        <f>K49</f>
        <v>0</v>
      </c>
      <c r="AG48" s="185">
        <f>A51</f>
        <v>0</v>
      </c>
      <c r="AH48" s="185">
        <f>C51</f>
        <v>0</v>
      </c>
      <c r="AI48" s="185">
        <f>E51</f>
        <v>0</v>
      </c>
      <c r="AJ48" s="185">
        <f>G51</f>
        <v>0</v>
      </c>
      <c r="AK48" s="185">
        <f>I51</f>
        <v>0</v>
      </c>
      <c r="AL48" s="185">
        <f>K51</f>
        <v>0</v>
      </c>
    </row>
    <row r="49" spans="1:38" ht="13.5" customHeight="1">
      <c r="A49" s="473"/>
      <c r="B49" s="473"/>
      <c r="C49" s="474"/>
      <c r="D49" s="475"/>
      <c r="E49" s="474"/>
      <c r="F49" s="475"/>
      <c r="G49" s="474"/>
      <c r="H49" s="475"/>
      <c r="I49" s="474"/>
      <c r="J49" s="475"/>
      <c r="K49" s="474"/>
      <c r="L49" s="475"/>
      <c r="M49" s="171"/>
      <c r="N49" s="186" t="s">
        <v>344</v>
      </c>
      <c r="O49" s="187"/>
      <c r="P49" s="187"/>
      <c r="Q49" s="187"/>
      <c r="R49" s="187"/>
      <c r="S49" s="187"/>
      <c r="T49" s="187"/>
      <c r="U49" s="188"/>
      <c r="V49" s="184"/>
      <c r="W49" s="167"/>
      <c r="X49" s="167"/>
      <c r="Z49" s="156"/>
    </row>
    <row r="50" spans="1:38" ht="13.5" customHeight="1">
      <c r="A50" s="477">
        <v>10</v>
      </c>
      <c r="B50" s="478"/>
      <c r="C50" s="477">
        <v>11</v>
      </c>
      <c r="D50" s="478"/>
      <c r="E50" s="477">
        <v>12</v>
      </c>
      <c r="F50" s="478"/>
      <c r="G50" s="477">
        <v>1</v>
      </c>
      <c r="H50" s="478"/>
      <c r="I50" s="477">
        <v>2</v>
      </c>
      <c r="J50" s="478"/>
      <c r="K50" s="477">
        <v>3</v>
      </c>
      <c r="L50" s="478"/>
      <c r="M50" s="171"/>
      <c r="N50" s="659">
        <f>HLOOKUP(U58,AA47:AL48,2,FALSE)</f>
        <v>0</v>
      </c>
      <c r="O50" s="660"/>
      <c r="P50" s="660"/>
      <c r="Q50" s="660"/>
      <c r="R50" s="655" t="s">
        <v>434</v>
      </c>
      <c r="S50" s="655"/>
      <c r="T50" s="655"/>
      <c r="U50" s="656"/>
      <c r="V50" s="184"/>
      <c r="W50" s="167"/>
      <c r="X50" s="167"/>
    </row>
    <row r="51" spans="1:38" ht="13.5" customHeight="1">
      <c r="A51" s="473"/>
      <c r="B51" s="473"/>
      <c r="C51" s="474"/>
      <c r="D51" s="475"/>
      <c r="E51" s="474"/>
      <c r="F51" s="475"/>
      <c r="G51" s="474"/>
      <c r="H51" s="475"/>
      <c r="I51" s="474"/>
      <c r="J51" s="475"/>
      <c r="K51" s="474"/>
      <c r="L51" s="475"/>
      <c r="M51" s="171"/>
      <c r="N51" s="661"/>
      <c r="O51" s="662"/>
      <c r="P51" s="662"/>
      <c r="Q51" s="662"/>
      <c r="R51" s="657"/>
      <c r="S51" s="657"/>
      <c r="T51" s="657"/>
      <c r="U51" s="658"/>
      <c r="V51" s="184"/>
      <c r="W51" s="167"/>
      <c r="X51" s="167"/>
    </row>
    <row r="52" spans="1:38" s="189" customFormat="1" ht="13.5" customHeight="1">
      <c r="A52" s="189" t="s">
        <v>390</v>
      </c>
      <c r="E52" s="159"/>
      <c r="F52" s="159"/>
      <c r="G52" s="159"/>
      <c r="H52" s="159"/>
      <c r="I52" s="159"/>
      <c r="J52" s="159"/>
      <c r="K52" s="159"/>
      <c r="L52" s="159"/>
      <c r="M52" s="159"/>
      <c r="N52" s="159"/>
      <c r="O52" s="159"/>
      <c r="P52" s="159"/>
      <c r="Q52" s="159"/>
      <c r="R52" s="159"/>
      <c r="S52" s="159"/>
      <c r="T52" s="159"/>
      <c r="U52" s="159"/>
      <c r="V52" s="159"/>
      <c r="W52" s="159"/>
      <c r="X52" s="159"/>
      <c r="Y52" s="159"/>
      <c r="Z52" s="159"/>
    </row>
    <row r="53" spans="1:38" s="189" customFormat="1" ht="13.5" customHeight="1">
      <c r="A53" s="644" t="s">
        <v>458</v>
      </c>
      <c r="B53" s="645"/>
      <c r="C53" s="645"/>
      <c r="D53" s="645"/>
      <c r="E53" s="645"/>
      <c r="F53" s="645"/>
      <c r="G53" s="645"/>
      <c r="H53" s="645"/>
      <c r="I53" s="645"/>
      <c r="J53" s="645"/>
      <c r="K53" s="645"/>
      <c r="L53" s="645"/>
      <c r="M53" s="645"/>
      <c r="N53" s="645"/>
      <c r="O53" s="645"/>
      <c r="P53" s="645"/>
      <c r="Q53" s="645"/>
      <c r="R53" s="645"/>
      <c r="S53" s="645"/>
      <c r="T53" s="645"/>
      <c r="U53" s="645"/>
      <c r="V53" s="645"/>
      <c r="W53" s="645"/>
      <c r="X53" s="645"/>
      <c r="Y53" s="645"/>
      <c r="Z53" s="646"/>
    </row>
    <row r="54" spans="1:38" s="189" customFormat="1" ht="13.5" customHeight="1">
      <c r="A54" s="647"/>
      <c r="B54" s="648"/>
      <c r="C54" s="648"/>
      <c r="D54" s="648"/>
      <c r="E54" s="648"/>
      <c r="F54" s="648"/>
      <c r="G54" s="648"/>
      <c r="H54" s="648"/>
      <c r="I54" s="648"/>
      <c r="J54" s="648"/>
      <c r="K54" s="648"/>
      <c r="L54" s="648"/>
      <c r="M54" s="648"/>
      <c r="N54" s="648"/>
      <c r="O54" s="648"/>
      <c r="P54" s="648"/>
      <c r="Q54" s="648"/>
      <c r="R54" s="648"/>
      <c r="S54" s="648"/>
      <c r="T54" s="648"/>
      <c r="U54" s="648"/>
      <c r="V54" s="648"/>
      <c r="W54" s="648"/>
      <c r="X54" s="648"/>
      <c r="Y54" s="648"/>
      <c r="Z54" s="649"/>
    </row>
    <row r="55" spans="1:38" s="189" customFormat="1" ht="13.5" customHeight="1">
      <c r="A55" s="650"/>
      <c r="B55" s="651"/>
      <c r="C55" s="651"/>
      <c r="D55" s="651"/>
      <c r="E55" s="651"/>
      <c r="F55" s="651"/>
      <c r="G55" s="651"/>
      <c r="H55" s="651"/>
      <c r="I55" s="651"/>
      <c r="J55" s="651"/>
      <c r="K55" s="651"/>
      <c r="L55" s="651"/>
      <c r="M55" s="651"/>
      <c r="N55" s="651"/>
      <c r="O55" s="651"/>
      <c r="P55" s="651"/>
      <c r="Q55" s="651"/>
      <c r="R55" s="651"/>
      <c r="S55" s="651"/>
      <c r="T55" s="651"/>
      <c r="U55" s="651"/>
      <c r="V55" s="651"/>
      <c r="W55" s="651"/>
      <c r="X55" s="651"/>
      <c r="Y55" s="651"/>
      <c r="Z55" s="652"/>
    </row>
    <row r="56" spans="1:38" ht="13.5" customHeight="1">
      <c r="AA56" s="279"/>
      <c r="AB56" s="279"/>
      <c r="AC56" s="279"/>
      <c r="AD56" s="279"/>
      <c r="AE56" s="279"/>
      <c r="AF56" s="279"/>
      <c r="AG56" s="279"/>
      <c r="AH56" s="279"/>
      <c r="AI56" s="279"/>
      <c r="AJ56" s="279"/>
      <c r="AK56" s="279"/>
      <c r="AL56" s="279"/>
    </row>
    <row r="57" spans="1:38" ht="18.75" customHeight="1">
      <c r="A57" s="280" t="s">
        <v>457</v>
      </c>
      <c r="AA57" s="279"/>
      <c r="AB57" s="279"/>
      <c r="AC57" s="279"/>
      <c r="AD57" s="279"/>
      <c r="AE57" s="279"/>
      <c r="AF57" s="279"/>
      <c r="AG57" s="279"/>
      <c r="AH57" s="279"/>
      <c r="AI57" s="279"/>
      <c r="AJ57" s="279"/>
      <c r="AK57" s="279"/>
      <c r="AL57" s="279"/>
    </row>
    <row r="58" spans="1:38" ht="13.5" customHeight="1">
      <c r="U58" s="190">
        <f>M4</f>
        <v>4</v>
      </c>
      <c r="V58" s="159" t="s">
        <v>46</v>
      </c>
      <c r="W58" s="191" t="s">
        <v>72</v>
      </c>
      <c r="X58" s="190">
        <f>P4</f>
        <v>4</v>
      </c>
      <c r="Y58" s="159" t="s">
        <v>3</v>
      </c>
      <c r="AA58" s="172">
        <v>1</v>
      </c>
      <c r="AB58" s="180">
        <v>2</v>
      </c>
      <c r="AC58" s="180">
        <v>3</v>
      </c>
      <c r="AD58" s="180">
        <v>4</v>
      </c>
      <c r="AE58" s="180">
        <v>5</v>
      </c>
      <c r="AF58" s="180">
        <v>6</v>
      </c>
      <c r="AG58" s="180">
        <v>7</v>
      </c>
      <c r="AH58" s="180">
        <v>8</v>
      </c>
      <c r="AI58" s="180">
        <v>9</v>
      </c>
      <c r="AJ58" s="180">
        <v>10</v>
      </c>
      <c r="AK58" s="180">
        <v>11</v>
      </c>
      <c r="AL58" s="180">
        <v>12</v>
      </c>
    </row>
    <row r="59" spans="1:38" ht="13.5" customHeight="1">
      <c r="A59" s="192" t="s">
        <v>6</v>
      </c>
      <c r="B59" s="193"/>
      <c r="C59" s="193"/>
      <c r="D59" s="193"/>
      <c r="E59" s="193"/>
      <c r="F59" s="193"/>
      <c r="G59" s="192"/>
      <c r="H59" s="192"/>
      <c r="I59" s="192"/>
      <c r="J59" s="192"/>
      <c r="K59" s="192"/>
      <c r="L59" s="192"/>
      <c r="M59" s="192"/>
      <c r="N59" s="192"/>
      <c r="O59" s="192"/>
      <c r="P59" s="192"/>
      <c r="Q59" s="192"/>
      <c r="R59" s="192"/>
      <c r="S59" s="192"/>
      <c r="T59" s="192"/>
      <c r="U59" s="192"/>
      <c r="V59" s="192"/>
      <c r="W59" s="192"/>
      <c r="X59" s="192"/>
      <c r="Y59" s="192"/>
      <c r="Z59" s="192"/>
    </row>
    <row r="60" spans="1:38" ht="13.5" customHeight="1">
      <c r="A60" s="470" t="s">
        <v>7</v>
      </c>
      <c r="B60" s="471"/>
      <c r="C60" s="471"/>
      <c r="D60" s="471"/>
      <c r="E60" s="471"/>
      <c r="F60" s="471"/>
      <c r="G60" s="471"/>
      <c r="H60" s="472"/>
      <c r="I60" s="470" t="s">
        <v>19</v>
      </c>
      <c r="J60" s="471"/>
      <c r="K60" s="471"/>
      <c r="L60" s="472"/>
      <c r="M60" s="471" t="s">
        <v>95</v>
      </c>
      <c r="N60" s="472"/>
      <c r="O60" s="470" t="s">
        <v>93</v>
      </c>
      <c r="P60" s="471"/>
      <c r="Q60" s="472"/>
      <c r="R60" s="470" t="s">
        <v>94</v>
      </c>
      <c r="S60" s="471"/>
      <c r="T60" s="472"/>
      <c r="U60" s="470" t="s">
        <v>31</v>
      </c>
      <c r="V60" s="471"/>
      <c r="W60" s="472"/>
      <c r="X60" s="470" t="s">
        <v>35</v>
      </c>
      <c r="Y60" s="471"/>
      <c r="Z60" s="472"/>
    </row>
    <row r="61" spans="1:38" ht="13.5" customHeight="1">
      <c r="A61" s="194" t="s">
        <v>64</v>
      </c>
      <c r="B61" s="483" t="s">
        <v>24</v>
      </c>
      <c r="C61" s="484"/>
      <c r="D61" s="484"/>
      <c r="E61" s="484"/>
      <c r="F61" s="484"/>
      <c r="G61" s="484"/>
      <c r="H61" s="485"/>
      <c r="I61" s="575"/>
      <c r="J61" s="576"/>
      <c r="K61" s="576"/>
      <c r="L61" s="576"/>
      <c r="M61" s="576"/>
      <c r="N61" s="577"/>
      <c r="O61" s="578" t="e">
        <f ca="1">INDIRECT(計算用!D3)</f>
        <v>#N/A</v>
      </c>
      <c r="P61" s="579"/>
      <c r="Q61" s="579"/>
      <c r="R61" s="579"/>
      <c r="S61" s="579"/>
      <c r="T61" s="580"/>
      <c r="U61" s="578" t="e">
        <f ca="1">OFFSET(INDIRECT(計算用!D3),1,0)</f>
        <v>#N/A</v>
      </c>
      <c r="V61" s="579"/>
      <c r="W61" s="579"/>
      <c r="X61" s="579"/>
      <c r="Y61" s="579"/>
      <c r="Z61" s="580"/>
    </row>
    <row r="62" spans="1:38" ht="13.5" customHeight="1">
      <c r="A62" s="195"/>
      <c r="B62" s="195"/>
      <c r="C62" s="195"/>
      <c r="D62" s="195"/>
      <c r="E62" s="195"/>
      <c r="F62" s="195"/>
      <c r="G62" s="195"/>
      <c r="H62" s="195"/>
      <c r="I62" s="196"/>
      <c r="J62" s="196"/>
      <c r="K62" s="196"/>
      <c r="L62" s="196"/>
      <c r="M62" s="196"/>
      <c r="N62" s="196"/>
      <c r="O62" s="197"/>
      <c r="P62" s="197"/>
      <c r="Q62" s="197"/>
      <c r="R62" s="197"/>
      <c r="S62" s="197"/>
      <c r="T62" s="197"/>
      <c r="U62" s="197"/>
      <c r="V62" s="197"/>
      <c r="W62" s="197"/>
      <c r="X62" s="197"/>
      <c r="Y62" s="197"/>
      <c r="Z62" s="197"/>
    </row>
    <row r="63" spans="1:38" ht="13.5" customHeight="1">
      <c r="A63" s="198" t="s">
        <v>391</v>
      </c>
      <c r="B63" s="199"/>
      <c r="C63" s="199"/>
      <c r="D63" s="199"/>
      <c r="E63" s="199"/>
      <c r="F63" s="199"/>
      <c r="G63" s="199"/>
      <c r="H63" s="199"/>
      <c r="I63" s="199"/>
      <c r="J63" s="199"/>
      <c r="K63" s="199"/>
      <c r="L63" s="199"/>
      <c r="M63" s="199"/>
      <c r="N63" s="199"/>
      <c r="O63" s="199"/>
      <c r="P63" s="199"/>
      <c r="Q63" s="199"/>
      <c r="R63" s="199"/>
      <c r="S63" s="199"/>
      <c r="T63" s="199"/>
      <c r="U63" s="199"/>
      <c r="V63" s="199"/>
      <c r="W63" s="199"/>
      <c r="X63" s="199"/>
      <c r="Y63" s="199"/>
      <c r="Z63" s="199"/>
    </row>
    <row r="64" spans="1:38" ht="13.5" customHeight="1">
      <c r="A64" s="566" t="s">
        <v>7</v>
      </c>
      <c r="B64" s="567"/>
      <c r="C64" s="567"/>
      <c r="D64" s="567"/>
      <c r="E64" s="567"/>
      <c r="F64" s="567"/>
      <c r="G64" s="567"/>
      <c r="H64" s="568"/>
      <c r="I64" s="566" t="s">
        <v>19</v>
      </c>
      <c r="J64" s="567"/>
      <c r="K64" s="567"/>
      <c r="L64" s="568"/>
      <c r="M64" s="567" t="s">
        <v>95</v>
      </c>
      <c r="N64" s="568"/>
      <c r="O64" s="566" t="s">
        <v>93</v>
      </c>
      <c r="P64" s="567"/>
      <c r="Q64" s="568"/>
      <c r="R64" s="566" t="s">
        <v>94</v>
      </c>
      <c r="S64" s="567"/>
      <c r="T64" s="568"/>
      <c r="U64" s="566" t="s">
        <v>31</v>
      </c>
      <c r="V64" s="567"/>
      <c r="W64" s="568"/>
      <c r="X64" s="566" t="s">
        <v>35</v>
      </c>
      <c r="Y64" s="567"/>
      <c r="Z64" s="568"/>
    </row>
    <row r="65" spans="1:44" ht="13.5" customHeight="1">
      <c r="A65" s="200" t="s">
        <v>371</v>
      </c>
      <c r="B65" s="308" t="s">
        <v>8</v>
      </c>
      <c r="C65" s="308"/>
      <c r="D65" s="308"/>
      <c r="E65" s="308"/>
      <c r="F65" s="308"/>
      <c r="G65" s="308"/>
      <c r="H65" s="309"/>
      <c r="I65" s="539" t="s">
        <v>108</v>
      </c>
      <c r="J65" s="581"/>
      <c r="K65" s="582"/>
      <c r="L65" s="583"/>
      <c r="M65" s="301"/>
      <c r="N65" s="302"/>
      <c r="O65" s="356" t="e">
        <f ca="1">ROUNDDOWN(M66,-1)</f>
        <v>#N/A</v>
      </c>
      <c r="P65" s="357"/>
      <c r="Q65" s="357"/>
      <c r="R65" s="357"/>
      <c r="S65" s="357"/>
      <c r="T65" s="486"/>
      <c r="U65" s="356" t="e">
        <f ca="1">ROUNDDOWN(M67,-1)</f>
        <v>#N/A</v>
      </c>
      <c r="V65" s="357"/>
      <c r="W65" s="357"/>
      <c r="X65" s="357"/>
      <c r="Y65" s="357"/>
      <c r="Z65" s="486"/>
      <c r="AA65" s="172">
        <v>2</v>
      </c>
      <c r="AB65" s="172">
        <v>3</v>
      </c>
      <c r="AC65" s="172">
        <v>4</v>
      </c>
      <c r="AD65" s="172">
        <v>5</v>
      </c>
      <c r="AE65" s="172">
        <v>6</v>
      </c>
      <c r="AF65" s="172">
        <v>7</v>
      </c>
      <c r="AG65" s="172">
        <v>8</v>
      </c>
      <c r="AH65" s="172">
        <v>9</v>
      </c>
      <c r="AI65" s="172">
        <v>10</v>
      </c>
      <c r="AJ65" s="172">
        <v>11</v>
      </c>
      <c r="AK65" s="172">
        <v>12</v>
      </c>
      <c r="AL65" s="172">
        <v>13</v>
      </c>
      <c r="AM65" s="172">
        <v>14</v>
      </c>
      <c r="AN65" s="172">
        <v>15</v>
      </c>
      <c r="AO65" s="172">
        <v>16</v>
      </c>
      <c r="AP65" s="172">
        <v>17</v>
      </c>
      <c r="AQ65" s="172">
        <v>18</v>
      </c>
      <c r="AR65" s="172">
        <v>19</v>
      </c>
    </row>
    <row r="66" spans="1:44" ht="13.5" customHeight="1">
      <c r="A66" s="201"/>
      <c r="B66" s="348"/>
      <c r="C66" s="348"/>
      <c r="D66" s="348"/>
      <c r="E66" s="348"/>
      <c r="F66" s="348"/>
      <c r="G66" s="348"/>
      <c r="H66" s="349"/>
      <c r="I66" s="556"/>
      <c r="J66" s="557"/>
      <c r="K66" s="628" t="s">
        <v>142</v>
      </c>
      <c r="L66" s="629"/>
      <c r="M66" s="634" t="e">
        <f ca="1">OFFSET(INDIRECT(計算用!D3),0,計算用!D9)*$K$65</f>
        <v>#N/A</v>
      </c>
      <c r="N66" s="635"/>
      <c r="O66" s="299"/>
      <c r="P66" s="300"/>
      <c r="Q66" s="300"/>
      <c r="R66" s="300"/>
      <c r="S66" s="300"/>
      <c r="T66" s="300"/>
      <c r="U66" s="300"/>
      <c r="V66" s="300"/>
      <c r="W66" s="300"/>
      <c r="X66" s="300"/>
      <c r="Y66" s="300"/>
      <c r="Z66" s="343"/>
      <c r="AA66" s="165"/>
      <c r="AB66" s="165"/>
      <c r="AC66" s="156"/>
      <c r="AD66" s="156"/>
      <c r="AE66" s="156"/>
      <c r="AF66" s="156"/>
      <c r="AG66" s="156"/>
      <c r="AH66" s="156"/>
      <c r="AI66" s="156"/>
      <c r="AJ66" s="156"/>
      <c r="AK66" s="156"/>
      <c r="AL66" s="156"/>
      <c r="AM66" s="156"/>
      <c r="AN66" s="156"/>
      <c r="AO66" s="156"/>
      <c r="AP66" s="156"/>
      <c r="AQ66" s="156"/>
      <c r="AR66" s="156"/>
    </row>
    <row r="67" spans="1:44" ht="13.5" customHeight="1">
      <c r="A67" s="201"/>
      <c r="B67" s="348"/>
      <c r="C67" s="348"/>
      <c r="D67" s="348"/>
      <c r="E67" s="348"/>
      <c r="F67" s="348"/>
      <c r="G67" s="348"/>
      <c r="H67" s="349"/>
      <c r="I67" s="632"/>
      <c r="J67" s="633"/>
      <c r="K67" s="630" t="s">
        <v>143</v>
      </c>
      <c r="L67" s="631"/>
      <c r="M67" s="636" t="e">
        <f ca="1">OFFSET(INDIRECT(計算用!D3),1,計算用!D9)*$K$65</f>
        <v>#N/A</v>
      </c>
      <c r="N67" s="637"/>
      <c r="O67" s="638"/>
      <c r="P67" s="639"/>
      <c r="Q67" s="639"/>
      <c r="R67" s="639"/>
      <c r="S67" s="639"/>
      <c r="T67" s="639"/>
      <c r="U67" s="639"/>
      <c r="V67" s="639"/>
      <c r="W67" s="639"/>
      <c r="X67" s="639"/>
      <c r="Y67" s="639"/>
      <c r="Z67" s="640"/>
      <c r="AA67" s="173"/>
      <c r="AB67" s="173"/>
      <c r="AC67" s="156"/>
      <c r="AD67" s="156"/>
      <c r="AE67" s="156"/>
      <c r="AF67" s="156"/>
      <c r="AG67" s="156"/>
      <c r="AH67" s="156"/>
      <c r="AI67" s="156"/>
      <c r="AJ67" s="156"/>
      <c r="AK67" s="156"/>
      <c r="AL67" s="156"/>
      <c r="AM67" s="156"/>
      <c r="AN67" s="156"/>
      <c r="AO67" s="156"/>
      <c r="AP67" s="156"/>
      <c r="AQ67" s="156"/>
      <c r="AR67" s="156"/>
    </row>
    <row r="68" spans="1:44" ht="13.5" customHeight="1">
      <c r="A68" s="200" t="s">
        <v>64</v>
      </c>
      <c r="B68" s="308" t="s">
        <v>22</v>
      </c>
      <c r="C68" s="308"/>
      <c r="D68" s="308"/>
      <c r="E68" s="308"/>
      <c r="F68" s="308"/>
      <c r="G68" s="308"/>
      <c r="H68" s="309"/>
      <c r="I68" s="303"/>
      <c r="J68" s="304"/>
      <c r="K68" s="304"/>
      <c r="L68" s="305"/>
      <c r="M68" s="310" t="e">
        <f ca="1">M69+M70</f>
        <v>#N/A</v>
      </c>
      <c r="N68" s="311"/>
      <c r="O68" s="356">
        <f>IF(I68="適用",SUM(O69:Z70),0)</f>
        <v>0</v>
      </c>
      <c r="P68" s="357"/>
      <c r="Q68" s="357"/>
      <c r="R68" s="357"/>
      <c r="S68" s="357"/>
      <c r="T68" s="357"/>
      <c r="U68" s="357"/>
      <c r="V68" s="357"/>
      <c r="W68" s="357"/>
      <c r="X68" s="357"/>
      <c r="Y68" s="357"/>
      <c r="Z68" s="486"/>
      <c r="AA68" s="172" t="s">
        <v>105</v>
      </c>
      <c r="AB68" s="202" t="s">
        <v>96</v>
      </c>
    </row>
    <row r="69" spans="1:44" ht="13.5" customHeight="1">
      <c r="A69" s="201"/>
      <c r="B69" s="323"/>
      <c r="C69" s="315" t="s">
        <v>97</v>
      </c>
      <c r="D69" s="316"/>
      <c r="E69" s="316"/>
      <c r="F69" s="316"/>
      <c r="G69" s="316"/>
      <c r="H69" s="317"/>
      <c r="I69" s="301"/>
      <c r="J69" s="302"/>
      <c r="K69" s="301"/>
      <c r="L69" s="302"/>
      <c r="M69" s="318" t="e">
        <f ca="1">OFFSET(INDIRECT(計算用!D3),0,計算用!D10)</f>
        <v>#N/A</v>
      </c>
      <c r="N69" s="319"/>
      <c r="O69" s="487">
        <f>IF(I68="適用",ROUNDDOWN(M69,-1),0)</f>
        <v>0</v>
      </c>
      <c r="P69" s="488"/>
      <c r="Q69" s="488"/>
      <c r="R69" s="488"/>
      <c r="S69" s="488"/>
      <c r="T69" s="488"/>
      <c r="U69" s="488"/>
      <c r="V69" s="488"/>
      <c r="W69" s="488"/>
      <c r="X69" s="488"/>
      <c r="Y69" s="488"/>
      <c r="Z69" s="489"/>
    </row>
    <row r="70" spans="1:44" ht="13.5" customHeight="1">
      <c r="A70" s="201"/>
      <c r="B70" s="323"/>
      <c r="C70" s="366" t="s">
        <v>21</v>
      </c>
      <c r="D70" s="348"/>
      <c r="E70" s="348"/>
      <c r="F70" s="348"/>
      <c r="G70" s="348"/>
      <c r="H70" s="349"/>
      <c r="I70" s="299"/>
      <c r="J70" s="300"/>
      <c r="K70" s="300"/>
      <c r="L70" s="300"/>
      <c r="M70" s="327" t="e">
        <f ca="1">OFFSET(INDIRECT(計算用!D3),0,計算用!D11)*$K$65</f>
        <v>#N/A</v>
      </c>
      <c r="N70" s="328"/>
      <c r="O70" s="490">
        <f>IF(I68="適用",M70,0)</f>
        <v>0</v>
      </c>
      <c r="P70" s="491"/>
      <c r="Q70" s="491"/>
      <c r="R70" s="491"/>
      <c r="S70" s="491"/>
      <c r="T70" s="491"/>
      <c r="U70" s="491"/>
      <c r="V70" s="491"/>
      <c r="W70" s="491"/>
      <c r="X70" s="491"/>
      <c r="Y70" s="491"/>
      <c r="Z70" s="492"/>
    </row>
    <row r="71" spans="1:44" ht="13.5" customHeight="1">
      <c r="A71" s="200" t="s">
        <v>64</v>
      </c>
      <c r="B71" s="308" t="s">
        <v>23</v>
      </c>
      <c r="C71" s="308"/>
      <c r="D71" s="308"/>
      <c r="E71" s="308"/>
      <c r="F71" s="308"/>
      <c r="G71" s="308"/>
      <c r="H71" s="309"/>
      <c r="I71" s="303"/>
      <c r="J71" s="304"/>
      <c r="K71" s="304"/>
      <c r="L71" s="305"/>
      <c r="M71" s="310" t="e">
        <f ca="1">M72+M73</f>
        <v>#N/A</v>
      </c>
      <c r="N71" s="311"/>
      <c r="O71" s="569"/>
      <c r="P71" s="570"/>
      <c r="Q71" s="570"/>
      <c r="R71" s="570"/>
      <c r="S71" s="570"/>
      <c r="T71" s="571"/>
      <c r="U71" s="312">
        <f>SUM(U72:Z73)</f>
        <v>0</v>
      </c>
      <c r="V71" s="313"/>
      <c r="W71" s="313"/>
      <c r="X71" s="313"/>
      <c r="Y71" s="313"/>
      <c r="Z71" s="314"/>
    </row>
    <row r="72" spans="1:44" ht="13.5" hidden="1" customHeight="1">
      <c r="A72" s="201"/>
      <c r="B72" s="323"/>
      <c r="C72" s="315" t="s">
        <v>97</v>
      </c>
      <c r="D72" s="316"/>
      <c r="E72" s="316"/>
      <c r="F72" s="316"/>
      <c r="G72" s="316"/>
      <c r="H72" s="317"/>
      <c r="I72" s="299"/>
      <c r="J72" s="300"/>
      <c r="K72" s="300"/>
      <c r="L72" s="300"/>
      <c r="M72" s="318" t="e">
        <f ca="1">OFFSET(INDIRECT(計算用!D3),1,計算用!D12)</f>
        <v>#N/A</v>
      </c>
      <c r="N72" s="319"/>
      <c r="O72" s="572"/>
      <c r="P72" s="573"/>
      <c r="Q72" s="573"/>
      <c r="R72" s="573"/>
      <c r="S72" s="573"/>
      <c r="T72" s="574"/>
      <c r="U72" s="320">
        <f>IF(I71="適用",ROUNDDOWN(M72,-1),0)</f>
        <v>0</v>
      </c>
      <c r="V72" s="321"/>
      <c r="W72" s="321"/>
      <c r="X72" s="321"/>
      <c r="Y72" s="321"/>
      <c r="Z72" s="322"/>
    </row>
    <row r="73" spans="1:44" ht="13.5" customHeight="1">
      <c r="A73" s="201"/>
      <c r="B73" s="323"/>
      <c r="C73" s="366" t="s">
        <v>21</v>
      </c>
      <c r="D73" s="348"/>
      <c r="E73" s="348"/>
      <c r="F73" s="348"/>
      <c r="G73" s="348"/>
      <c r="H73" s="349"/>
      <c r="I73" s="299"/>
      <c r="J73" s="300"/>
      <c r="K73" s="300"/>
      <c r="L73" s="300"/>
      <c r="M73" s="327" t="e">
        <f ca="1">OFFSET(INDIRECT(計算用!D3),1,計算用!D13)*$K$65</f>
        <v>#N/A</v>
      </c>
      <c r="N73" s="328"/>
      <c r="O73" s="572"/>
      <c r="P73" s="573"/>
      <c r="Q73" s="573"/>
      <c r="R73" s="573"/>
      <c r="S73" s="573"/>
      <c r="T73" s="574"/>
      <c r="U73" s="367">
        <f>IF(I71="適用",ROUNDDOWN(M73,-1),0)</f>
        <v>0</v>
      </c>
      <c r="V73" s="368"/>
      <c r="W73" s="368"/>
      <c r="X73" s="368"/>
      <c r="Y73" s="368"/>
      <c r="Z73" s="369"/>
    </row>
    <row r="74" spans="1:44" ht="13.5" customHeight="1">
      <c r="A74" s="200" t="s">
        <v>64</v>
      </c>
      <c r="B74" s="308" t="s">
        <v>9</v>
      </c>
      <c r="C74" s="308"/>
      <c r="D74" s="308"/>
      <c r="E74" s="308"/>
      <c r="F74" s="308"/>
      <c r="G74" s="308"/>
      <c r="H74" s="309"/>
      <c r="I74" s="303"/>
      <c r="J74" s="304"/>
      <c r="K74" s="304"/>
      <c r="L74" s="305"/>
      <c r="M74" s="310" t="e">
        <f ca="1">M75+M76</f>
        <v>#N/A</v>
      </c>
      <c r="N74" s="311"/>
      <c r="O74" s="569"/>
      <c r="P74" s="570"/>
      <c r="Q74" s="570"/>
      <c r="R74" s="570"/>
      <c r="S74" s="570"/>
      <c r="T74" s="570"/>
      <c r="U74" s="570"/>
      <c r="V74" s="570"/>
      <c r="W74" s="571"/>
      <c r="X74" s="356">
        <f>SUM(X75:Z76)</f>
        <v>0</v>
      </c>
      <c r="Y74" s="357"/>
      <c r="Z74" s="486"/>
    </row>
    <row r="75" spans="1:44" ht="13.5" hidden="1" customHeight="1">
      <c r="A75" s="201"/>
      <c r="B75" s="323"/>
      <c r="C75" s="315" t="s">
        <v>97</v>
      </c>
      <c r="D75" s="316"/>
      <c r="E75" s="316"/>
      <c r="F75" s="316"/>
      <c r="G75" s="316"/>
      <c r="H75" s="317"/>
      <c r="I75" s="299"/>
      <c r="J75" s="300"/>
      <c r="K75" s="300"/>
      <c r="L75" s="300"/>
      <c r="M75" s="318" t="e">
        <f ca="1">IF(I71="適用",OFFSET(INDIRECT(計算用!D3),1,計算用!D16),OFFSET(INDIRECT(計算用!D3),1,計算用!D14))</f>
        <v>#N/A</v>
      </c>
      <c r="N75" s="319"/>
      <c r="O75" s="572"/>
      <c r="P75" s="573"/>
      <c r="Q75" s="573"/>
      <c r="R75" s="573"/>
      <c r="S75" s="573"/>
      <c r="T75" s="573"/>
      <c r="U75" s="573"/>
      <c r="V75" s="573"/>
      <c r="W75" s="574"/>
      <c r="X75" s="320">
        <f>IF(I74="適用",ROUNDDOWN(M75,-1),0)</f>
        <v>0</v>
      </c>
      <c r="Y75" s="321"/>
      <c r="Z75" s="322"/>
    </row>
    <row r="76" spans="1:44" ht="13.5" customHeight="1">
      <c r="A76" s="201"/>
      <c r="B76" s="323"/>
      <c r="C76" s="366" t="s">
        <v>21</v>
      </c>
      <c r="D76" s="348"/>
      <c r="E76" s="348"/>
      <c r="F76" s="348"/>
      <c r="G76" s="348"/>
      <c r="H76" s="349"/>
      <c r="I76" s="299"/>
      <c r="J76" s="300"/>
      <c r="K76" s="300"/>
      <c r="L76" s="300"/>
      <c r="M76" s="327" t="e">
        <f ca="1">IF(I71="適用",OFFSET(INDIRECT(計算用!D3),1,計算用!D17),OFFSET(INDIRECT(計算用!D3),1,計算用!D15))*$K$65</f>
        <v>#N/A</v>
      </c>
      <c r="N76" s="328"/>
      <c r="O76" s="572"/>
      <c r="P76" s="573"/>
      <c r="Q76" s="573"/>
      <c r="R76" s="573"/>
      <c r="S76" s="573"/>
      <c r="T76" s="573"/>
      <c r="U76" s="573"/>
      <c r="V76" s="573"/>
      <c r="W76" s="574"/>
      <c r="X76" s="367">
        <f>IF(I74="適用",ROUNDDOWN(M76,-1),0)</f>
        <v>0</v>
      </c>
      <c r="Y76" s="368"/>
      <c r="Z76" s="369"/>
    </row>
    <row r="77" spans="1:44" ht="13.5" customHeight="1">
      <c r="A77" s="200" t="s">
        <v>64</v>
      </c>
      <c r="B77" s="308" t="s">
        <v>20</v>
      </c>
      <c r="C77" s="308"/>
      <c r="D77" s="308"/>
      <c r="E77" s="308"/>
      <c r="F77" s="308"/>
      <c r="G77" s="308"/>
      <c r="H77" s="309"/>
      <c r="I77" s="303"/>
      <c r="J77" s="304"/>
      <c r="K77" s="304"/>
      <c r="L77" s="305"/>
      <c r="M77" s="310" t="str">
        <f ca="1">IFERROR(M78+M79,"－")</f>
        <v>－</v>
      </c>
      <c r="N77" s="311"/>
      <c r="O77" s="312">
        <f>IFERROR(SUM(O78:Z79),0)</f>
        <v>0</v>
      </c>
      <c r="P77" s="313"/>
      <c r="Q77" s="313"/>
      <c r="R77" s="313"/>
      <c r="S77" s="313"/>
      <c r="T77" s="313"/>
      <c r="U77" s="313"/>
      <c r="V77" s="313"/>
      <c r="W77" s="313"/>
      <c r="X77" s="313"/>
      <c r="Y77" s="313"/>
      <c r="Z77" s="314"/>
    </row>
    <row r="78" spans="1:44" ht="13.5" customHeight="1">
      <c r="A78" s="201"/>
      <c r="B78" s="323"/>
      <c r="C78" s="315" t="s">
        <v>97</v>
      </c>
      <c r="D78" s="316"/>
      <c r="E78" s="316"/>
      <c r="F78" s="316"/>
      <c r="G78" s="316"/>
      <c r="H78" s="317"/>
      <c r="I78" s="559"/>
      <c r="J78" s="560"/>
      <c r="K78" s="560"/>
      <c r="L78" s="561"/>
      <c r="M78" s="318" t="e">
        <f ca="1">OFFSET(INDIRECT(計算用!D3),0,計算用!D18)</f>
        <v>#N/A</v>
      </c>
      <c r="N78" s="319"/>
      <c r="O78" s="320">
        <f>IFERROR(IF(I77="適用",ROUNDDOWN(M78,-1),0),0)</f>
        <v>0</v>
      </c>
      <c r="P78" s="321"/>
      <c r="Q78" s="321"/>
      <c r="R78" s="321"/>
      <c r="S78" s="321"/>
      <c r="T78" s="321"/>
      <c r="U78" s="321"/>
      <c r="V78" s="321"/>
      <c r="W78" s="321"/>
      <c r="X78" s="321"/>
      <c r="Y78" s="321"/>
      <c r="Z78" s="322"/>
    </row>
    <row r="79" spans="1:44" ht="13.5" customHeight="1">
      <c r="A79" s="201"/>
      <c r="B79" s="323"/>
      <c r="C79" s="366" t="s">
        <v>21</v>
      </c>
      <c r="D79" s="348"/>
      <c r="E79" s="348"/>
      <c r="F79" s="348"/>
      <c r="G79" s="348"/>
      <c r="H79" s="349"/>
      <c r="I79" s="559"/>
      <c r="J79" s="560"/>
      <c r="K79" s="560"/>
      <c r="L79" s="561"/>
      <c r="M79" s="327" t="e">
        <f ca="1">OFFSET(INDIRECT(計算用!D3),0,計算用!D19)*$K$65</f>
        <v>#N/A</v>
      </c>
      <c r="N79" s="328"/>
      <c r="O79" s="367">
        <f>IFERROR(IF(I77="適用",ROUNDDOWN(M79,-1),0),0)</f>
        <v>0</v>
      </c>
      <c r="P79" s="368"/>
      <c r="Q79" s="368"/>
      <c r="R79" s="368"/>
      <c r="S79" s="368"/>
      <c r="T79" s="368"/>
      <c r="U79" s="368"/>
      <c r="V79" s="368"/>
      <c r="W79" s="368"/>
      <c r="X79" s="368"/>
      <c r="Y79" s="368"/>
      <c r="Z79" s="369"/>
    </row>
    <row r="80" spans="1:44" ht="13.5" customHeight="1">
      <c r="A80" s="200" t="s">
        <v>64</v>
      </c>
      <c r="B80" s="308" t="s">
        <v>10</v>
      </c>
      <c r="C80" s="308"/>
      <c r="D80" s="308"/>
      <c r="E80" s="308"/>
      <c r="F80" s="308"/>
      <c r="G80" s="308"/>
      <c r="H80" s="309"/>
      <c r="I80" s="458" t="s">
        <v>33</v>
      </c>
      <c r="J80" s="459"/>
      <c r="K80" s="545"/>
      <c r="L80" s="546"/>
      <c r="M80" s="310" t="e">
        <f ca="1">M81+M82</f>
        <v>#N/A</v>
      </c>
      <c r="N80" s="311"/>
      <c r="O80" s="312" t="e">
        <f ca="1">SUM(O81:Z82)</f>
        <v>#N/A</v>
      </c>
      <c r="P80" s="313"/>
      <c r="Q80" s="313"/>
      <c r="R80" s="313"/>
      <c r="S80" s="313"/>
      <c r="T80" s="313"/>
      <c r="U80" s="313"/>
      <c r="V80" s="313"/>
      <c r="W80" s="313"/>
      <c r="X80" s="313"/>
      <c r="Y80" s="313"/>
      <c r="Z80" s="314"/>
      <c r="AA80" s="203">
        <v>0</v>
      </c>
      <c r="AB80" s="180">
        <v>1</v>
      </c>
      <c r="AC80" s="172">
        <v>2</v>
      </c>
      <c r="AD80" s="172">
        <v>3</v>
      </c>
      <c r="AE80" s="172">
        <v>3.5</v>
      </c>
      <c r="AF80" s="172">
        <v>4</v>
      </c>
      <c r="AG80" s="172">
        <v>4.5</v>
      </c>
      <c r="AH80" s="172">
        <v>5</v>
      </c>
      <c r="AI80" s="172">
        <v>5.5</v>
      </c>
      <c r="AJ80" s="172">
        <v>6</v>
      </c>
      <c r="AK80" s="172">
        <v>6.5</v>
      </c>
      <c r="AL80" s="172">
        <v>7</v>
      </c>
      <c r="AM80" s="172">
        <v>7.5</v>
      </c>
      <c r="AN80" s="172">
        <v>8</v>
      </c>
    </row>
    <row r="81" spans="1:47" ht="13.5" hidden="1" customHeight="1">
      <c r="A81" s="201"/>
      <c r="B81" s="323"/>
      <c r="C81" s="315" t="s">
        <v>97</v>
      </c>
      <c r="D81" s="316"/>
      <c r="E81" s="316"/>
      <c r="F81" s="316"/>
      <c r="G81" s="316"/>
      <c r="H81" s="317"/>
      <c r="I81" s="299"/>
      <c r="J81" s="300"/>
      <c r="K81" s="300"/>
      <c r="L81" s="300"/>
      <c r="M81" s="318" t="e">
        <f ca="1">OFFSET(INDIRECT(計算用!D3),0,計算用!D20)</f>
        <v>#N/A</v>
      </c>
      <c r="N81" s="319"/>
      <c r="O81" s="320">
        <f>IF(K80&gt;0,ROUNDDOWN(M81*K80,-1),0)</f>
        <v>0</v>
      </c>
      <c r="P81" s="321"/>
      <c r="Q81" s="321"/>
      <c r="R81" s="321"/>
      <c r="S81" s="321"/>
      <c r="T81" s="321"/>
      <c r="U81" s="321"/>
      <c r="V81" s="321"/>
      <c r="W81" s="321"/>
      <c r="X81" s="321"/>
      <c r="Y81" s="321"/>
      <c r="Z81" s="322"/>
    </row>
    <row r="82" spans="1:47" ht="13.5" customHeight="1">
      <c r="A82" s="201"/>
      <c r="B82" s="323"/>
      <c r="C82" s="366" t="s">
        <v>21</v>
      </c>
      <c r="D82" s="348"/>
      <c r="E82" s="348"/>
      <c r="F82" s="348"/>
      <c r="G82" s="348"/>
      <c r="H82" s="349"/>
      <c r="I82" s="299"/>
      <c r="J82" s="300"/>
      <c r="K82" s="300"/>
      <c r="L82" s="300"/>
      <c r="M82" s="327" t="e">
        <f ca="1">OFFSET(INDIRECT(計算用!D3),0,計算用!D21)*$K$65</f>
        <v>#N/A</v>
      </c>
      <c r="N82" s="328"/>
      <c r="O82" s="367" t="e">
        <f ca="1">ROUNDDOWN(M82*K80,-1)</f>
        <v>#N/A</v>
      </c>
      <c r="P82" s="368"/>
      <c r="Q82" s="368"/>
      <c r="R82" s="368"/>
      <c r="S82" s="368"/>
      <c r="T82" s="368"/>
      <c r="U82" s="368"/>
      <c r="V82" s="368"/>
      <c r="W82" s="368"/>
      <c r="X82" s="368"/>
      <c r="Y82" s="368"/>
      <c r="Z82" s="369"/>
    </row>
    <row r="83" spans="1:47" ht="13.5" customHeight="1">
      <c r="A83" s="200" t="s">
        <v>64</v>
      </c>
      <c r="B83" s="308" t="s">
        <v>11</v>
      </c>
      <c r="C83" s="308"/>
      <c r="D83" s="308"/>
      <c r="E83" s="308"/>
      <c r="F83" s="308"/>
      <c r="G83" s="308"/>
      <c r="H83" s="309"/>
      <c r="I83" s="303"/>
      <c r="J83" s="304"/>
      <c r="K83" s="304"/>
      <c r="L83" s="305"/>
      <c r="M83" s="310" t="e">
        <f ca="1">M84+M85</f>
        <v>#N/A</v>
      </c>
      <c r="N83" s="311"/>
      <c r="O83" s="312">
        <f>SUM(O84:Z85)</f>
        <v>0</v>
      </c>
      <c r="P83" s="313"/>
      <c r="Q83" s="313"/>
      <c r="R83" s="313"/>
      <c r="S83" s="313"/>
      <c r="T83" s="313"/>
      <c r="U83" s="313"/>
      <c r="V83" s="313"/>
      <c r="W83" s="313"/>
      <c r="X83" s="313"/>
      <c r="Y83" s="313"/>
      <c r="Z83" s="314"/>
    </row>
    <row r="84" spans="1:47" ht="13.5" hidden="1" customHeight="1">
      <c r="A84" s="201"/>
      <c r="B84" s="323"/>
      <c r="C84" s="315" t="s">
        <v>97</v>
      </c>
      <c r="D84" s="316"/>
      <c r="E84" s="316"/>
      <c r="F84" s="316"/>
      <c r="G84" s="316"/>
      <c r="H84" s="317"/>
      <c r="I84" s="299"/>
      <c r="J84" s="300"/>
      <c r="K84" s="300"/>
      <c r="L84" s="300"/>
      <c r="M84" s="318" t="e">
        <f ca="1">OFFSET(INDIRECT(計算用!D3),0,計算用!D22)</f>
        <v>#N/A</v>
      </c>
      <c r="N84" s="319"/>
      <c r="O84" s="320">
        <f>IF(I83="適用",ROUNDDOWN(M84,-1),0)</f>
        <v>0</v>
      </c>
      <c r="P84" s="321"/>
      <c r="Q84" s="321"/>
      <c r="R84" s="321"/>
      <c r="S84" s="321"/>
      <c r="T84" s="321"/>
      <c r="U84" s="321"/>
      <c r="V84" s="321"/>
      <c r="W84" s="321"/>
      <c r="X84" s="321"/>
      <c r="Y84" s="321"/>
      <c r="Z84" s="322"/>
    </row>
    <row r="85" spans="1:47" ht="13.5" customHeight="1">
      <c r="A85" s="201"/>
      <c r="B85" s="323"/>
      <c r="C85" s="366" t="s">
        <v>21</v>
      </c>
      <c r="D85" s="348"/>
      <c r="E85" s="348"/>
      <c r="F85" s="348"/>
      <c r="G85" s="348"/>
      <c r="H85" s="349"/>
      <c r="I85" s="299"/>
      <c r="J85" s="300"/>
      <c r="K85" s="300"/>
      <c r="L85" s="300"/>
      <c r="M85" s="327" t="e">
        <f ca="1">OFFSET(INDIRECT(計算用!D3),0,計算用!D23)*$K$65</f>
        <v>#N/A</v>
      </c>
      <c r="N85" s="328"/>
      <c r="O85" s="367">
        <f>IF(I83="適用",M85,0)</f>
        <v>0</v>
      </c>
      <c r="P85" s="368"/>
      <c r="Q85" s="368"/>
      <c r="R85" s="368"/>
      <c r="S85" s="368"/>
      <c r="T85" s="368"/>
      <c r="U85" s="368"/>
      <c r="V85" s="368"/>
      <c r="W85" s="368"/>
      <c r="X85" s="368"/>
      <c r="Y85" s="368"/>
      <c r="Z85" s="369"/>
    </row>
    <row r="86" spans="1:47" ht="13.5" customHeight="1">
      <c r="A86" s="350" t="s">
        <v>64</v>
      </c>
      <c r="B86" s="346" t="s">
        <v>12</v>
      </c>
      <c r="C86" s="308"/>
      <c r="D86" s="308"/>
      <c r="E86" s="308"/>
      <c r="F86" s="308"/>
      <c r="G86" s="308"/>
      <c r="H86" s="309"/>
      <c r="I86" s="335" t="s">
        <v>98</v>
      </c>
      <c r="J86" s="336"/>
      <c r="K86" s="332"/>
      <c r="L86" s="334"/>
      <c r="M86" s="352" t="e">
        <f ca="1">M88+M89</f>
        <v>#N/A</v>
      </c>
      <c r="N86" s="353"/>
      <c r="O86" s="356" t="e">
        <f ca="1">SUM(O88:Z89)</f>
        <v>#N/A</v>
      </c>
      <c r="P86" s="357"/>
      <c r="Q86" s="357"/>
      <c r="R86" s="357"/>
      <c r="S86" s="357"/>
      <c r="T86" s="357"/>
      <c r="U86" s="357"/>
      <c r="V86" s="357"/>
      <c r="W86" s="357"/>
      <c r="X86" s="357"/>
      <c r="Y86" s="357"/>
      <c r="Z86" s="358"/>
      <c r="AA86" s="172" t="s">
        <v>105</v>
      </c>
      <c r="AB86" s="172" t="s">
        <v>106</v>
      </c>
      <c r="AC86" s="172" t="s">
        <v>129</v>
      </c>
    </row>
    <row r="87" spans="1:47" ht="13.5" customHeight="1">
      <c r="A87" s="351"/>
      <c r="B87" s="347"/>
      <c r="C87" s="348"/>
      <c r="D87" s="348"/>
      <c r="E87" s="348"/>
      <c r="F87" s="348"/>
      <c r="G87" s="348"/>
      <c r="H87" s="349"/>
      <c r="I87" s="362" t="s">
        <v>34</v>
      </c>
      <c r="J87" s="363"/>
      <c r="K87" s="364"/>
      <c r="L87" s="365"/>
      <c r="M87" s="354"/>
      <c r="N87" s="355"/>
      <c r="O87" s="359"/>
      <c r="P87" s="360"/>
      <c r="Q87" s="360"/>
      <c r="R87" s="360"/>
      <c r="S87" s="360"/>
      <c r="T87" s="360"/>
      <c r="U87" s="360"/>
      <c r="V87" s="360"/>
      <c r="W87" s="360"/>
      <c r="X87" s="360"/>
      <c r="Y87" s="360"/>
      <c r="Z87" s="361"/>
      <c r="AA87" s="172">
        <v>0</v>
      </c>
      <c r="AB87" s="172">
        <v>1</v>
      </c>
      <c r="AC87" s="172">
        <v>2</v>
      </c>
      <c r="AD87" s="172">
        <v>3</v>
      </c>
      <c r="AE87" s="172">
        <v>4</v>
      </c>
      <c r="AF87" s="172">
        <v>5</v>
      </c>
    </row>
    <row r="88" spans="1:47" ht="13.5" hidden="1" customHeight="1">
      <c r="A88" s="201"/>
      <c r="B88" s="204"/>
      <c r="C88" s="315" t="s">
        <v>97</v>
      </c>
      <c r="D88" s="316"/>
      <c r="E88" s="316"/>
      <c r="F88" s="316"/>
      <c r="G88" s="316"/>
      <c r="H88" s="317"/>
      <c r="I88" s="299"/>
      <c r="J88" s="300"/>
      <c r="K88" s="300"/>
      <c r="L88" s="300"/>
      <c r="M88" s="318" t="e">
        <f ca="1">IF(K86="搬入",OFFSET(INDIRECT(計算用!D3),0,計算用!D26),OFFSET(INDIRECT(計算用!D3),0,計算用!D24))</f>
        <v>#N/A</v>
      </c>
      <c r="N88" s="319"/>
      <c r="O88" s="320" t="e">
        <f ca="1">IF(K86="非適用",0,ROUNDDOWN(M88*K87,-1))</f>
        <v>#N/A</v>
      </c>
      <c r="P88" s="321"/>
      <c r="Q88" s="321"/>
      <c r="R88" s="321"/>
      <c r="S88" s="321"/>
      <c r="T88" s="321"/>
      <c r="U88" s="321"/>
      <c r="V88" s="321"/>
      <c r="W88" s="321"/>
      <c r="X88" s="321"/>
      <c r="Y88" s="321"/>
      <c r="Z88" s="322"/>
      <c r="AA88" s="156"/>
      <c r="AB88" s="156"/>
      <c r="AC88" s="156"/>
      <c r="AD88" s="156"/>
      <c r="AE88" s="156"/>
      <c r="AF88" s="156"/>
    </row>
    <row r="89" spans="1:47" ht="13.5" customHeight="1">
      <c r="A89" s="201"/>
      <c r="B89" s="204"/>
      <c r="C89" s="366" t="s">
        <v>21</v>
      </c>
      <c r="D89" s="348"/>
      <c r="E89" s="348"/>
      <c r="F89" s="348"/>
      <c r="G89" s="348"/>
      <c r="H89" s="349"/>
      <c r="I89" s="299"/>
      <c r="J89" s="300"/>
      <c r="K89" s="300"/>
      <c r="L89" s="300"/>
      <c r="M89" s="564" t="e">
        <f ca="1">IF(K86="搬入",OFFSET(INDIRECT(計算用!D3),0,計算用!D27),OFFSET(INDIRECT(計算用!D3),0,計算用!D25))*$K$65</f>
        <v>#N/A</v>
      </c>
      <c r="N89" s="565"/>
      <c r="O89" s="367" t="e">
        <f ca="1">IF(K86="非適用",0,M89*K87)</f>
        <v>#N/A</v>
      </c>
      <c r="P89" s="368"/>
      <c r="Q89" s="368"/>
      <c r="R89" s="368"/>
      <c r="S89" s="368"/>
      <c r="T89" s="368"/>
      <c r="U89" s="368"/>
      <c r="V89" s="368"/>
      <c r="W89" s="368"/>
      <c r="X89" s="368"/>
      <c r="Y89" s="368"/>
      <c r="Z89" s="369"/>
    </row>
    <row r="90" spans="1:47" ht="13.5" customHeight="1">
      <c r="A90" s="200"/>
      <c r="B90" s="308" t="s">
        <v>137</v>
      </c>
      <c r="C90" s="308"/>
      <c r="D90" s="308"/>
      <c r="E90" s="308"/>
      <c r="F90" s="308"/>
      <c r="G90" s="308"/>
      <c r="H90" s="309"/>
      <c r="I90" s="332"/>
      <c r="J90" s="333"/>
      <c r="K90" s="333"/>
      <c r="L90" s="334"/>
      <c r="M90" s="352" t="e">
        <f ca="1">OFFSET(INDIRECT(計算用!D3),0,計算用!D28)</f>
        <v>#N/A</v>
      </c>
      <c r="N90" s="353"/>
      <c r="O90" s="356">
        <f>IF(AND(I90="適用",OR(U58=3,X58=3)),ROUNDDOWN(M90,-1),0)</f>
        <v>0</v>
      </c>
      <c r="P90" s="357"/>
      <c r="Q90" s="357"/>
      <c r="R90" s="357"/>
      <c r="S90" s="357"/>
      <c r="T90" s="357"/>
      <c r="U90" s="357"/>
      <c r="V90" s="357"/>
      <c r="W90" s="357"/>
      <c r="X90" s="357"/>
      <c r="Y90" s="357"/>
      <c r="Z90" s="486"/>
    </row>
    <row r="91" spans="1:47" ht="13.5" customHeight="1">
      <c r="A91" s="200" t="s">
        <v>64</v>
      </c>
      <c r="B91" s="308" t="s">
        <v>136</v>
      </c>
      <c r="C91" s="308"/>
      <c r="D91" s="308"/>
      <c r="E91" s="308"/>
      <c r="F91" s="308"/>
      <c r="G91" s="308"/>
      <c r="H91" s="309"/>
      <c r="I91" s="335" t="s">
        <v>34</v>
      </c>
      <c r="J91" s="336"/>
      <c r="K91" s="562"/>
      <c r="L91" s="563"/>
      <c r="M91" s="352" t="e">
        <f ca="1">OFFSET(INDIRECT(計算用!D3),0,計算用!D29)</f>
        <v>#N/A</v>
      </c>
      <c r="N91" s="353"/>
      <c r="O91" s="356">
        <f>IF(K91&gt;0,ROUNDDOWN(M91*K91,-1),0)</f>
        <v>0</v>
      </c>
      <c r="P91" s="357"/>
      <c r="Q91" s="357"/>
      <c r="R91" s="357"/>
      <c r="S91" s="357"/>
      <c r="T91" s="357"/>
      <c r="U91" s="357"/>
      <c r="V91" s="357"/>
      <c r="W91" s="357"/>
      <c r="X91" s="357"/>
      <c r="Y91" s="357"/>
      <c r="Z91" s="486"/>
      <c r="AA91" s="172">
        <v>0</v>
      </c>
      <c r="AB91" s="172">
        <v>1</v>
      </c>
      <c r="AC91" s="172">
        <v>2</v>
      </c>
      <c r="AD91" s="172">
        <v>3</v>
      </c>
      <c r="AE91" s="172">
        <v>4</v>
      </c>
      <c r="AF91" s="172">
        <v>5</v>
      </c>
      <c r="AG91" s="172">
        <v>6</v>
      </c>
      <c r="AH91" s="172">
        <v>7</v>
      </c>
      <c r="AI91" s="172">
        <v>8</v>
      </c>
      <c r="AJ91" s="172">
        <v>9</v>
      </c>
      <c r="AK91" s="172">
        <v>10</v>
      </c>
      <c r="AL91" s="172">
        <v>11</v>
      </c>
      <c r="AM91" s="172">
        <v>12</v>
      </c>
      <c r="AN91" s="172">
        <v>13</v>
      </c>
      <c r="AO91" s="172">
        <v>14</v>
      </c>
      <c r="AP91" s="172">
        <v>15</v>
      </c>
      <c r="AQ91" s="172">
        <v>16</v>
      </c>
      <c r="AR91" s="172">
        <v>17</v>
      </c>
      <c r="AS91" s="172">
        <v>18</v>
      </c>
      <c r="AT91" s="172">
        <v>19</v>
      </c>
      <c r="AU91" s="172">
        <v>20</v>
      </c>
    </row>
    <row r="92" spans="1:47" ht="13.5" customHeight="1">
      <c r="A92" s="195"/>
      <c r="B92" s="195"/>
      <c r="C92" s="195"/>
      <c r="D92" s="195"/>
      <c r="E92" s="195"/>
      <c r="F92" s="195"/>
      <c r="G92" s="195"/>
      <c r="H92" s="195"/>
      <c r="I92" s="196"/>
      <c r="J92" s="196"/>
      <c r="K92" s="196"/>
      <c r="L92" s="196"/>
      <c r="M92" s="196"/>
      <c r="N92" s="196"/>
      <c r="O92" s="197"/>
      <c r="P92" s="197"/>
      <c r="Q92" s="197"/>
      <c r="R92" s="197"/>
      <c r="S92" s="197"/>
      <c r="T92" s="197"/>
      <c r="U92" s="197"/>
      <c r="V92" s="197"/>
      <c r="W92" s="197"/>
      <c r="X92" s="197"/>
      <c r="Y92" s="197"/>
      <c r="Z92" s="197"/>
    </row>
    <row r="93" spans="1:47" ht="13.5" customHeight="1">
      <c r="A93" s="198" t="s">
        <v>392</v>
      </c>
      <c r="B93" s="205"/>
      <c r="C93" s="205"/>
      <c r="D93" s="199"/>
      <c r="E93" s="199"/>
      <c r="F93" s="199"/>
      <c r="G93" s="199"/>
      <c r="H93" s="199"/>
      <c r="I93" s="199"/>
      <c r="J93" s="199"/>
      <c r="K93" s="199"/>
      <c r="L93" s="199"/>
      <c r="M93" s="199"/>
      <c r="N93" s="199"/>
      <c r="O93" s="199"/>
      <c r="P93" s="199"/>
      <c r="Q93" s="199"/>
      <c r="R93" s="199"/>
      <c r="S93" s="199"/>
      <c r="T93" s="199"/>
      <c r="U93" s="199"/>
      <c r="V93" s="199"/>
      <c r="W93" s="199"/>
      <c r="X93" s="199"/>
      <c r="Y93" s="199"/>
      <c r="Z93" s="199"/>
    </row>
    <row r="94" spans="1:47" ht="13.5" customHeight="1">
      <c r="A94" s="566" t="s">
        <v>7</v>
      </c>
      <c r="B94" s="567"/>
      <c r="C94" s="567"/>
      <c r="D94" s="567"/>
      <c r="E94" s="567"/>
      <c r="F94" s="567"/>
      <c r="G94" s="567"/>
      <c r="H94" s="568"/>
      <c r="I94" s="566" t="s">
        <v>19</v>
      </c>
      <c r="J94" s="567"/>
      <c r="K94" s="567"/>
      <c r="L94" s="568"/>
      <c r="M94" s="567" t="s">
        <v>95</v>
      </c>
      <c r="N94" s="568"/>
      <c r="O94" s="566" t="s">
        <v>93</v>
      </c>
      <c r="P94" s="567"/>
      <c r="Q94" s="568"/>
      <c r="R94" s="566" t="s">
        <v>94</v>
      </c>
      <c r="S94" s="567"/>
      <c r="T94" s="568"/>
      <c r="U94" s="566" t="s">
        <v>31</v>
      </c>
      <c r="V94" s="567"/>
      <c r="W94" s="568"/>
      <c r="X94" s="566" t="s">
        <v>35</v>
      </c>
      <c r="Y94" s="567"/>
      <c r="Z94" s="568"/>
    </row>
    <row r="95" spans="1:47" ht="13.5" customHeight="1">
      <c r="A95" s="200" t="s">
        <v>64</v>
      </c>
      <c r="B95" s="308" t="s">
        <v>1</v>
      </c>
      <c r="C95" s="308"/>
      <c r="D95" s="308"/>
      <c r="E95" s="308"/>
      <c r="F95" s="308"/>
      <c r="G95" s="308"/>
      <c r="H95" s="309"/>
      <c r="I95" s="458" t="s">
        <v>33</v>
      </c>
      <c r="J95" s="459"/>
      <c r="K95" s="460"/>
      <c r="L95" s="461"/>
      <c r="M95" s="310" t="e">
        <f ca="1">(M96+M97)</f>
        <v>#N/A</v>
      </c>
      <c r="N95" s="311"/>
      <c r="O95" s="312">
        <f>IF(K95&gt;0,ROUNDDOWN(M95*K95,-1),0)</f>
        <v>0</v>
      </c>
      <c r="P95" s="313"/>
      <c r="Q95" s="313"/>
      <c r="R95" s="313"/>
      <c r="S95" s="313"/>
      <c r="T95" s="313"/>
      <c r="U95" s="313"/>
      <c r="V95" s="313"/>
      <c r="W95" s="313"/>
      <c r="X95" s="313"/>
      <c r="Y95" s="313"/>
      <c r="Z95" s="314"/>
    </row>
    <row r="96" spans="1:47" ht="13.5" hidden="1" customHeight="1">
      <c r="A96" s="201"/>
      <c r="B96" s="671"/>
      <c r="C96" s="315" t="s">
        <v>97</v>
      </c>
      <c r="D96" s="316"/>
      <c r="E96" s="316"/>
      <c r="F96" s="316"/>
      <c r="G96" s="316"/>
      <c r="H96" s="317"/>
      <c r="I96" s="299"/>
      <c r="J96" s="300"/>
      <c r="K96" s="300"/>
      <c r="L96" s="300"/>
      <c r="M96" s="318" t="e">
        <f ca="1">-OFFSET(INDIRECT(計算用!D3),0,計算用!D30)</f>
        <v>#N/A</v>
      </c>
      <c r="N96" s="319"/>
      <c r="O96" s="320">
        <f>O95-O97</f>
        <v>0</v>
      </c>
      <c r="P96" s="321"/>
      <c r="Q96" s="321"/>
      <c r="R96" s="321"/>
      <c r="S96" s="321"/>
      <c r="T96" s="321"/>
      <c r="U96" s="321"/>
      <c r="V96" s="321"/>
      <c r="W96" s="321"/>
      <c r="X96" s="321"/>
      <c r="Y96" s="321"/>
      <c r="Z96" s="322"/>
      <c r="AA96" s="206"/>
    </row>
    <row r="97" spans="1:29" ht="13.5" customHeight="1">
      <c r="A97" s="201"/>
      <c r="B97" s="671"/>
      <c r="C97" s="324" t="s">
        <v>21</v>
      </c>
      <c r="D97" s="325"/>
      <c r="E97" s="325"/>
      <c r="F97" s="325"/>
      <c r="G97" s="325"/>
      <c r="H97" s="326"/>
      <c r="I97" s="299"/>
      <c r="J97" s="300"/>
      <c r="K97" s="300"/>
      <c r="L97" s="300"/>
      <c r="M97" s="327" t="e">
        <f ca="1">-OFFSET(INDIRECT(計算用!D3),0,計算用!D31)*$K$65</f>
        <v>#N/A</v>
      </c>
      <c r="N97" s="328"/>
      <c r="O97" s="329">
        <f>IF(K95&gt;0,ROUNDDOWN(M97*K95,-1),0)</f>
        <v>0</v>
      </c>
      <c r="P97" s="330"/>
      <c r="Q97" s="330"/>
      <c r="R97" s="330"/>
      <c r="S97" s="330"/>
      <c r="T97" s="330"/>
      <c r="U97" s="330"/>
      <c r="V97" s="330"/>
      <c r="W97" s="330"/>
      <c r="X97" s="330"/>
      <c r="Y97" s="330"/>
      <c r="Z97" s="331"/>
    </row>
    <row r="98" spans="1:29" ht="13.5" customHeight="1">
      <c r="A98" s="200" t="s">
        <v>64</v>
      </c>
      <c r="B98" s="308" t="s">
        <v>28</v>
      </c>
      <c r="C98" s="308"/>
      <c r="D98" s="308"/>
      <c r="E98" s="308"/>
      <c r="F98" s="308"/>
      <c r="G98" s="308"/>
      <c r="H98" s="309"/>
      <c r="I98" s="303" t="s">
        <v>105</v>
      </c>
      <c r="J98" s="304"/>
      <c r="K98" s="304"/>
      <c r="L98" s="305"/>
      <c r="M98" s="552" t="e">
        <f ca="1">OFFSET(INDIRECT(計算用!I6),0,計算用!I5)</f>
        <v>#N/A</v>
      </c>
      <c r="N98" s="553"/>
      <c r="O98" s="356">
        <f>IF(I98="適用",ROUNDDOWN(SUM(O61,O65,O68,O77,O80,O83,O86,O90,O95)*M98,-1),0)</f>
        <v>0</v>
      </c>
      <c r="P98" s="357"/>
      <c r="Q98" s="357"/>
      <c r="R98" s="357"/>
      <c r="S98" s="357"/>
      <c r="T98" s="486"/>
      <c r="U98" s="356">
        <f>IF(I98="適用",ROUNDDOWN(SUM(U61,U65,O68,U71,O77,O80,O83,O86,O90,O95)*M98,-1),0)</f>
        <v>0</v>
      </c>
      <c r="V98" s="357"/>
      <c r="W98" s="357"/>
      <c r="X98" s="356">
        <f>IF(I98="適用",ROUNDDOWN(SUM(U61,U65,O68,U71,X74,O77,O80,O83,O86,O90,O95)*M98,-1),0)</f>
        <v>0</v>
      </c>
      <c r="Y98" s="357"/>
      <c r="Z98" s="486"/>
    </row>
    <row r="99" spans="1:29" ht="13.5" customHeight="1">
      <c r="A99" s="201"/>
      <c r="B99" s="323"/>
      <c r="C99" s="315" t="s">
        <v>97</v>
      </c>
      <c r="D99" s="316"/>
      <c r="E99" s="316"/>
      <c r="F99" s="316"/>
      <c r="G99" s="316"/>
      <c r="H99" s="317"/>
      <c r="I99" s="556"/>
      <c r="J99" s="557"/>
      <c r="K99" s="557"/>
      <c r="L99" s="558"/>
      <c r="M99" s="462"/>
      <c r="N99" s="463"/>
      <c r="O99" s="487">
        <f>O98-O100</f>
        <v>0</v>
      </c>
      <c r="P99" s="488"/>
      <c r="Q99" s="488"/>
      <c r="R99" s="488"/>
      <c r="S99" s="488"/>
      <c r="T99" s="489"/>
      <c r="U99" s="487">
        <f t="shared" ref="U99" si="0">U98-U100</f>
        <v>0</v>
      </c>
      <c r="V99" s="488"/>
      <c r="W99" s="488"/>
      <c r="X99" s="487">
        <f>X98-X100</f>
        <v>0</v>
      </c>
      <c r="Y99" s="488"/>
      <c r="Z99" s="489"/>
    </row>
    <row r="100" spans="1:29" ht="13.5" customHeight="1">
      <c r="A100" s="201"/>
      <c r="B100" s="323"/>
      <c r="C100" s="324" t="s">
        <v>21</v>
      </c>
      <c r="D100" s="325"/>
      <c r="E100" s="325"/>
      <c r="F100" s="325"/>
      <c r="G100" s="325"/>
      <c r="H100" s="326"/>
      <c r="I100" s="559"/>
      <c r="J100" s="560"/>
      <c r="K100" s="560"/>
      <c r="L100" s="561"/>
      <c r="M100" s="464"/>
      <c r="N100" s="465"/>
      <c r="O100" s="490">
        <f>IF(I98="適用",ROUNDDOWN(SUM(O65,O70,O79,O82,O85,O89,O97)*M98,-1),0)</f>
        <v>0</v>
      </c>
      <c r="P100" s="491"/>
      <c r="Q100" s="491"/>
      <c r="R100" s="491"/>
      <c r="S100" s="491"/>
      <c r="T100" s="492"/>
      <c r="U100" s="490">
        <f>IF(I98="適用",ROUNDDOWN(SUM(U65,O70,U73,O79,O82,O85,O89,O97)*M98,-1),0)</f>
        <v>0</v>
      </c>
      <c r="V100" s="491"/>
      <c r="W100" s="491"/>
      <c r="X100" s="490">
        <f>IF(I98="適用",ROUNDDOWN(SUM(U65,O70,U73,X76,O79,O82,O85,O89,O97)*M98,-1),0)</f>
        <v>0</v>
      </c>
      <c r="Y100" s="491"/>
      <c r="Z100" s="492"/>
    </row>
    <row r="101" spans="1:29" ht="13.5" customHeight="1">
      <c r="A101" s="195"/>
      <c r="B101" s="195"/>
      <c r="C101" s="195"/>
      <c r="D101" s="195"/>
      <c r="E101" s="195"/>
      <c r="F101" s="195"/>
      <c r="G101" s="195"/>
      <c r="H101" s="195"/>
      <c r="I101" s="196"/>
      <c r="J101" s="196"/>
      <c r="K101" s="196"/>
      <c r="L101" s="196"/>
      <c r="M101" s="196"/>
      <c r="N101" s="196"/>
      <c r="O101" s="197"/>
      <c r="P101" s="197"/>
      <c r="Q101" s="197"/>
      <c r="R101" s="197"/>
      <c r="S101" s="197"/>
      <c r="T101" s="197"/>
      <c r="U101" s="197"/>
      <c r="V101" s="197"/>
      <c r="W101" s="197"/>
      <c r="X101" s="197"/>
      <c r="Y101" s="197"/>
      <c r="Z101" s="197"/>
    </row>
    <row r="102" spans="1:29" ht="13.5" customHeight="1">
      <c r="A102" s="198" t="s">
        <v>393</v>
      </c>
      <c r="B102" s="205"/>
      <c r="C102" s="205"/>
      <c r="D102" s="205"/>
      <c r="E102" s="199"/>
      <c r="F102" s="199"/>
      <c r="G102" s="199"/>
      <c r="H102" s="199"/>
      <c r="I102" s="199"/>
      <c r="J102" s="199"/>
      <c r="K102" s="199"/>
      <c r="L102" s="199"/>
      <c r="M102" s="199"/>
      <c r="N102" s="199"/>
      <c r="O102" s="199"/>
      <c r="P102" s="199"/>
      <c r="Q102" s="199"/>
      <c r="R102" s="199"/>
      <c r="S102" s="199"/>
      <c r="T102" s="199"/>
      <c r="U102" s="199"/>
      <c r="V102" s="199"/>
      <c r="W102" s="199"/>
      <c r="X102" s="199"/>
      <c r="Y102" s="199"/>
      <c r="Z102" s="199"/>
    </row>
    <row r="103" spans="1:29" ht="13.5" customHeight="1">
      <c r="A103" s="566" t="s">
        <v>7</v>
      </c>
      <c r="B103" s="567"/>
      <c r="C103" s="567"/>
      <c r="D103" s="567"/>
      <c r="E103" s="567"/>
      <c r="F103" s="567"/>
      <c r="G103" s="567"/>
      <c r="H103" s="568"/>
      <c r="I103" s="566" t="s">
        <v>19</v>
      </c>
      <c r="J103" s="567"/>
      <c r="K103" s="567"/>
      <c r="L103" s="568"/>
      <c r="M103" s="567" t="s">
        <v>95</v>
      </c>
      <c r="N103" s="568"/>
      <c r="O103" s="566" t="s">
        <v>93</v>
      </c>
      <c r="P103" s="567"/>
      <c r="Q103" s="568"/>
      <c r="R103" s="566" t="s">
        <v>94</v>
      </c>
      <c r="S103" s="567"/>
      <c r="T103" s="568"/>
      <c r="U103" s="566" t="s">
        <v>31</v>
      </c>
      <c r="V103" s="567"/>
      <c r="W103" s="568"/>
      <c r="X103" s="566" t="s">
        <v>35</v>
      </c>
      <c r="Y103" s="567"/>
      <c r="Z103" s="568"/>
    </row>
    <row r="104" spans="1:29" ht="13.5" customHeight="1">
      <c r="A104" s="200" t="s">
        <v>135</v>
      </c>
      <c r="B104" s="308" t="s">
        <v>25</v>
      </c>
      <c r="C104" s="308"/>
      <c r="D104" s="308"/>
      <c r="E104" s="308"/>
      <c r="F104" s="308"/>
      <c r="G104" s="308"/>
      <c r="H104" s="309"/>
      <c r="I104" s="332"/>
      <c r="J104" s="333"/>
      <c r="K104" s="333"/>
      <c r="L104" s="334"/>
      <c r="M104" s="310">
        <f>M105+M106</f>
        <v>108530</v>
      </c>
      <c r="N104" s="311"/>
      <c r="O104" s="312">
        <f>IF(I104="適用",ROUNDDOWN(M104/N50,-1),0)</f>
        <v>0</v>
      </c>
      <c r="P104" s="313"/>
      <c r="Q104" s="313"/>
      <c r="R104" s="313"/>
      <c r="S104" s="313"/>
      <c r="T104" s="313"/>
      <c r="U104" s="313"/>
      <c r="V104" s="313"/>
      <c r="W104" s="313"/>
      <c r="X104" s="313"/>
      <c r="Y104" s="313"/>
      <c r="Z104" s="314"/>
    </row>
    <row r="105" spans="1:29" ht="13.5" hidden="1" customHeight="1">
      <c r="A105" s="201"/>
      <c r="B105" s="323"/>
      <c r="C105" s="315" t="s">
        <v>97</v>
      </c>
      <c r="D105" s="316"/>
      <c r="E105" s="316"/>
      <c r="F105" s="316"/>
      <c r="G105" s="316"/>
      <c r="H105" s="317"/>
      <c r="M105" s="318">
        <f>'幼稚園 本単価表②'!E4</f>
        <v>108530</v>
      </c>
      <c r="N105" s="319"/>
      <c r="O105" s="320">
        <f>O104-O106</f>
        <v>0</v>
      </c>
      <c r="P105" s="321"/>
      <c r="Q105" s="321"/>
      <c r="R105" s="321"/>
      <c r="S105" s="321"/>
      <c r="T105" s="321"/>
      <c r="U105" s="321"/>
      <c r="V105" s="321"/>
      <c r="W105" s="321"/>
      <c r="X105" s="321"/>
      <c r="Y105" s="321"/>
      <c r="Z105" s="322"/>
    </row>
    <row r="106" spans="1:29" ht="13.5" customHeight="1">
      <c r="A106" s="201"/>
      <c r="B106" s="323"/>
      <c r="C106" s="324" t="s">
        <v>21</v>
      </c>
      <c r="D106" s="325"/>
      <c r="E106" s="325"/>
      <c r="F106" s="325"/>
      <c r="G106" s="325"/>
      <c r="H106" s="326"/>
      <c r="I106" s="299"/>
      <c r="J106" s="300"/>
      <c r="K106" s="300"/>
      <c r="L106" s="300"/>
      <c r="M106" s="554">
        <f>'幼稚園 本単価表②'!K4*$K$65</f>
        <v>0</v>
      </c>
      <c r="N106" s="555"/>
      <c r="O106" s="329">
        <f>IF(I104="適用",ROUNDDOWN(M106/N50,-1),0)</f>
        <v>0</v>
      </c>
      <c r="P106" s="330"/>
      <c r="Q106" s="330"/>
      <c r="R106" s="330"/>
      <c r="S106" s="330"/>
      <c r="T106" s="330"/>
      <c r="U106" s="330"/>
      <c r="V106" s="330"/>
      <c r="W106" s="330"/>
      <c r="X106" s="330"/>
      <c r="Y106" s="330"/>
      <c r="Z106" s="331"/>
    </row>
    <row r="107" spans="1:29" ht="13.5" customHeight="1">
      <c r="A107" s="200" t="s">
        <v>135</v>
      </c>
      <c r="B107" s="308" t="s">
        <v>26</v>
      </c>
      <c r="C107" s="308"/>
      <c r="D107" s="308"/>
      <c r="E107" s="308"/>
      <c r="F107" s="308"/>
      <c r="G107" s="308"/>
      <c r="H107" s="309"/>
      <c r="I107" s="332"/>
      <c r="J107" s="333"/>
      <c r="K107" s="333"/>
      <c r="L107" s="334"/>
      <c r="M107" s="310">
        <f>M108+M109</f>
        <v>4050</v>
      </c>
      <c r="N107" s="311"/>
      <c r="O107" s="312">
        <f>IF(I107="適用",ROUNDDOWN(M107/N50,-1),0)</f>
        <v>0</v>
      </c>
      <c r="P107" s="313"/>
      <c r="Q107" s="313"/>
      <c r="R107" s="313"/>
      <c r="S107" s="313"/>
      <c r="T107" s="313"/>
      <c r="U107" s="313"/>
      <c r="V107" s="313"/>
      <c r="W107" s="313"/>
      <c r="X107" s="313"/>
      <c r="Y107" s="313"/>
      <c r="Z107" s="314"/>
    </row>
    <row r="108" spans="1:29" ht="13.5" hidden="1" customHeight="1">
      <c r="A108" s="201"/>
      <c r="B108" s="323"/>
      <c r="C108" s="315" t="s">
        <v>97</v>
      </c>
      <c r="D108" s="316"/>
      <c r="E108" s="316"/>
      <c r="F108" s="316"/>
      <c r="G108" s="316"/>
      <c r="H108" s="317"/>
      <c r="I108" s="299"/>
      <c r="J108" s="300"/>
      <c r="K108" s="300"/>
      <c r="L108" s="300"/>
      <c r="M108" s="318">
        <f>'幼稚園 本単価表②'!E8</f>
        <v>4050</v>
      </c>
      <c r="N108" s="319"/>
      <c r="O108" s="320">
        <f>O107-O109</f>
        <v>0</v>
      </c>
      <c r="P108" s="321"/>
      <c r="Q108" s="321"/>
      <c r="R108" s="321"/>
      <c r="S108" s="321"/>
      <c r="T108" s="321"/>
      <c r="U108" s="321"/>
      <c r="V108" s="321"/>
      <c r="W108" s="321"/>
      <c r="X108" s="321"/>
      <c r="Y108" s="321"/>
      <c r="Z108" s="322"/>
    </row>
    <row r="109" spans="1:29" ht="13.5" customHeight="1">
      <c r="A109" s="201"/>
      <c r="B109" s="323"/>
      <c r="C109" s="324" t="s">
        <v>21</v>
      </c>
      <c r="D109" s="325"/>
      <c r="E109" s="325"/>
      <c r="F109" s="325"/>
      <c r="G109" s="325"/>
      <c r="H109" s="326"/>
      <c r="I109" s="299"/>
      <c r="J109" s="300"/>
      <c r="K109" s="300"/>
      <c r="L109" s="300"/>
      <c r="M109" s="327">
        <f>'幼稚園 本単価表②'!K8*$K$65</f>
        <v>0</v>
      </c>
      <c r="N109" s="328"/>
      <c r="O109" s="329">
        <f>IF(I107="適用",ROUNDDOWN(M109/N50,-1),0)</f>
        <v>0</v>
      </c>
      <c r="P109" s="330"/>
      <c r="Q109" s="330"/>
      <c r="R109" s="330"/>
      <c r="S109" s="330"/>
      <c r="T109" s="330"/>
      <c r="U109" s="330"/>
      <c r="V109" s="330"/>
      <c r="W109" s="330"/>
      <c r="X109" s="330"/>
      <c r="Y109" s="330"/>
      <c r="Z109" s="331"/>
    </row>
    <row r="110" spans="1:29" ht="13.5" customHeight="1">
      <c r="A110" s="200" t="s">
        <v>135</v>
      </c>
      <c r="B110" s="308" t="s">
        <v>13</v>
      </c>
      <c r="C110" s="308"/>
      <c r="D110" s="308"/>
      <c r="E110" s="308"/>
      <c r="F110" s="308"/>
      <c r="G110" s="308"/>
      <c r="H110" s="309"/>
      <c r="I110" s="335" t="s">
        <v>368</v>
      </c>
      <c r="J110" s="336"/>
      <c r="K110" s="337"/>
      <c r="L110" s="338"/>
      <c r="M110" s="310">
        <f>M111+M112</f>
        <v>36570</v>
      </c>
      <c r="N110" s="311"/>
      <c r="O110" s="312">
        <f>IF(OR(K110="A",K110="B"),ROUNDDOWN(M110/N50,-1),0)</f>
        <v>0</v>
      </c>
      <c r="P110" s="313"/>
      <c r="Q110" s="313"/>
      <c r="R110" s="313"/>
      <c r="S110" s="313"/>
      <c r="T110" s="313"/>
      <c r="U110" s="313"/>
      <c r="V110" s="313"/>
      <c r="W110" s="313"/>
      <c r="X110" s="313"/>
      <c r="Y110" s="313"/>
      <c r="Z110" s="314"/>
      <c r="AA110" s="172" t="s">
        <v>105</v>
      </c>
      <c r="AB110" s="172" t="s">
        <v>107</v>
      </c>
      <c r="AC110" s="172" t="s">
        <v>130</v>
      </c>
    </row>
    <row r="111" spans="1:29" ht="13.5" hidden="1" customHeight="1">
      <c r="A111" s="201"/>
      <c r="B111" s="207"/>
      <c r="C111" s="315" t="s">
        <v>97</v>
      </c>
      <c r="D111" s="316"/>
      <c r="E111" s="316"/>
      <c r="F111" s="316"/>
      <c r="G111" s="316"/>
      <c r="H111" s="317"/>
      <c r="I111" s="299"/>
      <c r="J111" s="300"/>
      <c r="K111" s="300"/>
      <c r="L111" s="300"/>
      <c r="M111" s="318">
        <f>IF(K110="B",'幼稚園 本単価表②'!E15,'幼稚園 本単価表②'!E12)</f>
        <v>36570</v>
      </c>
      <c r="N111" s="319"/>
      <c r="O111" s="320">
        <f>O110-O112</f>
        <v>0</v>
      </c>
      <c r="P111" s="321"/>
      <c r="Q111" s="321"/>
      <c r="R111" s="321"/>
      <c r="S111" s="321"/>
      <c r="T111" s="321"/>
      <c r="U111" s="321"/>
      <c r="V111" s="321"/>
      <c r="W111" s="321"/>
      <c r="X111" s="321"/>
      <c r="Y111" s="321"/>
      <c r="Z111" s="322"/>
    </row>
    <row r="112" spans="1:29" ht="13.5" customHeight="1">
      <c r="A112" s="201"/>
      <c r="B112" s="208"/>
      <c r="C112" s="324" t="s">
        <v>21</v>
      </c>
      <c r="D112" s="325"/>
      <c r="E112" s="325"/>
      <c r="F112" s="325"/>
      <c r="G112" s="325"/>
      <c r="H112" s="326"/>
      <c r="I112" s="299"/>
      <c r="J112" s="300"/>
      <c r="K112" s="300"/>
      <c r="L112" s="300"/>
      <c r="M112" s="327">
        <f>IF(K110="B",'幼稚園 本単価表②'!K15,'幼稚園 本単価表②'!K12)*$K$65</f>
        <v>0</v>
      </c>
      <c r="N112" s="328"/>
      <c r="O112" s="329">
        <f>IF(OR(K110="A",K110="B"),ROUNDDOWN(M112/N50,-1),0)</f>
        <v>0</v>
      </c>
      <c r="P112" s="330"/>
      <c r="Q112" s="330"/>
      <c r="R112" s="330"/>
      <c r="S112" s="330"/>
      <c r="T112" s="330"/>
      <c r="U112" s="330"/>
      <c r="V112" s="330"/>
      <c r="W112" s="330"/>
      <c r="X112" s="330"/>
      <c r="Y112" s="330"/>
      <c r="Z112" s="331"/>
    </row>
    <row r="113" spans="1:127" ht="13.5" customHeight="1">
      <c r="A113" s="200" t="s">
        <v>135</v>
      </c>
      <c r="B113" s="308" t="s">
        <v>14</v>
      </c>
      <c r="C113" s="308"/>
      <c r="D113" s="308"/>
      <c r="E113" s="308"/>
      <c r="F113" s="308"/>
      <c r="G113" s="308"/>
      <c r="H113" s="309"/>
      <c r="I113" s="332"/>
      <c r="J113" s="333"/>
      <c r="K113" s="333"/>
      <c r="L113" s="334"/>
      <c r="M113" s="310">
        <f>M114+M115</f>
        <v>78020</v>
      </c>
      <c r="N113" s="311"/>
      <c r="O113" s="312">
        <f>IF(I113="適用",ROUNDDOWN(M113/N50,-1),0)</f>
        <v>0</v>
      </c>
      <c r="P113" s="313"/>
      <c r="Q113" s="313"/>
      <c r="R113" s="313"/>
      <c r="S113" s="313"/>
      <c r="T113" s="313"/>
      <c r="U113" s="313"/>
      <c r="V113" s="313"/>
      <c r="W113" s="313"/>
      <c r="X113" s="313"/>
      <c r="Y113" s="313"/>
      <c r="Z113" s="314"/>
    </row>
    <row r="114" spans="1:127" ht="13.5" hidden="1" customHeight="1">
      <c r="A114" s="201"/>
      <c r="B114" s="207"/>
      <c r="C114" s="315" t="s">
        <v>97</v>
      </c>
      <c r="D114" s="316"/>
      <c r="E114" s="316"/>
      <c r="F114" s="316"/>
      <c r="G114" s="316"/>
      <c r="H114" s="317"/>
      <c r="I114" s="299"/>
      <c r="J114" s="300"/>
      <c r="K114" s="300"/>
      <c r="L114" s="300"/>
      <c r="M114" s="318">
        <f>'幼稚園 本単価表②'!E19</f>
        <v>78020</v>
      </c>
      <c r="N114" s="319"/>
      <c r="O114" s="320">
        <f>O113-O115</f>
        <v>0</v>
      </c>
      <c r="P114" s="321"/>
      <c r="Q114" s="321"/>
      <c r="R114" s="321"/>
      <c r="S114" s="321"/>
      <c r="T114" s="321"/>
      <c r="U114" s="321"/>
      <c r="V114" s="321"/>
      <c r="W114" s="321"/>
      <c r="X114" s="321"/>
      <c r="Y114" s="321"/>
      <c r="Z114" s="322"/>
    </row>
    <row r="115" spans="1:127" ht="13.5" customHeight="1">
      <c r="A115" s="201"/>
      <c r="B115" s="208"/>
      <c r="C115" s="324" t="s">
        <v>21</v>
      </c>
      <c r="D115" s="325"/>
      <c r="E115" s="325"/>
      <c r="F115" s="325"/>
      <c r="G115" s="325"/>
      <c r="H115" s="326"/>
      <c r="I115" s="299"/>
      <c r="J115" s="300"/>
      <c r="K115" s="300"/>
      <c r="L115" s="300"/>
      <c r="M115" s="327">
        <f>'幼稚園 本単価表②'!K19*$K$65</f>
        <v>0</v>
      </c>
      <c r="N115" s="328"/>
      <c r="O115" s="329">
        <f>IF(I113="適用",ROUNDDOWN(M115/N50,-1),0)</f>
        <v>0</v>
      </c>
      <c r="P115" s="330"/>
      <c r="Q115" s="330"/>
      <c r="R115" s="330"/>
      <c r="S115" s="330"/>
      <c r="T115" s="330"/>
      <c r="U115" s="330"/>
      <c r="V115" s="330"/>
      <c r="W115" s="330"/>
      <c r="X115" s="330"/>
      <c r="Y115" s="330"/>
      <c r="Z115" s="331"/>
    </row>
    <row r="116" spans="1:127" ht="13.5" customHeight="1">
      <c r="A116" s="200" t="s">
        <v>135</v>
      </c>
      <c r="B116" s="308" t="s">
        <v>15</v>
      </c>
      <c r="C116" s="308"/>
      <c r="D116" s="308"/>
      <c r="E116" s="308"/>
      <c r="F116" s="308"/>
      <c r="G116" s="308"/>
      <c r="H116" s="309"/>
      <c r="I116" s="332"/>
      <c r="J116" s="333"/>
      <c r="K116" s="333"/>
      <c r="L116" s="334"/>
      <c r="M116" s="310">
        <f>M117+M118</f>
        <v>82880</v>
      </c>
      <c r="N116" s="311"/>
      <c r="O116" s="312">
        <f>IF(I116="適用",ROUNDDOWN(M116/N50,-1),0)</f>
        <v>0</v>
      </c>
      <c r="P116" s="313"/>
      <c r="Q116" s="313"/>
      <c r="R116" s="313"/>
      <c r="S116" s="313"/>
      <c r="T116" s="313"/>
      <c r="U116" s="313"/>
      <c r="V116" s="313"/>
      <c r="W116" s="313"/>
      <c r="X116" s="313"/>
      <c r="Y116" s="313"/>
      <c r="Z116" s="314"/>
    </row>
    <row r="117" spans="1:127" ht="13.5" hidden="1" customHeight="1">
      <c r="A117" s="201"/>
      <c r="B117" s="207"/>
      <c r="C117" s="315" t="s">
        <v>97</v>
      </c>
      <c r="D117" s="316"/>
      <c r="E117" s="316"/>
      <c r="F117" s="316"/>
      <c r="G117" s="316"/>
      <c r="H117" s="317"/>
      <c r="I117" s="299"/>
      <c r="J117" s="300"/>
      <c r="K117" s="300"/>
      <c r="L117" s="300"/>
      <c r="M117" s="318">
        <f>'幼稚園 本単価表②'!E23</f>
        <v>82880</v>
      </c>
      <c r="N117" s="319"/>
      <c r="O117" s="320">
        <f>O116-O118</f>
        <v>0</v>
      </c>
      <c r="P117" s="321"/>
      <c r="Q117" s="321"/>
      <c r="R117" s="321"/>
      <c r="S117" s="321"/>
      <c r="T117" s="321"/>
      <c r="U117" s="321"/>
      <c r="V117" s="321"/>
      <c r="W117" s="321"/>
      <c r="X117" s="321"/>
      <c r="Y117" s="321"/>
      <c r="Z117" s="322"/>
    </row>
    <row r="118" spans="1:127" ht="13.5" customHeight="1">
      <c r="A118" s="201"/>
      <c r="B118" s="208"/>
      <c r="C118" s="324" t="s">
        <v>21</v>
      </c>
      <c r="D118" s="325"/>
      <c r="E118" s="325"/>
      <c r="F118" s="325"/>
      <c r="G118" s="325"/>
      <c r="H118" s="326"/>
      <c r="I118" s="299"/>
      <c r="J118" s="300"/>
      <c r="K118" s="300"/>
      <c r="L118" s="300"/>
      <c r="M118" s="327">
        <f>'幼稚園 本単価表②'!K23*$K$65</f>
        <v>0</v>
      </c>
      <c r="N118" s="328"/>
      <c r="O118" s="329">
        <f>IF(I116="適用",ROUNDDOWN(M118/N50,-1),0)</f>
        <v>0</v>
      </c>
      <c r="P118" s="330"/>
      <c r="Q118" s="330"/>
      <c r="R118" s="330"/>
      <c r="S118" s="330"/>
      <c r="T118" s="330"/>
      <c r="U118" s="330"/>
      <c r="V118" s="330"/>
      <c r="W118" s="330"/>
      <c r="X118" s="330"/>
      <c r="Y118" s="330"/>
      <c r="Z118" s="331"/>
    </row>
    <row r="119" spans="1:127" ht="13.5" customHeight="1">
      <c r="A119" s="200" t="s">
        <v>135</v>
      </c>
      <c r="B119" s="308" t="s">
        <v>16</v>
      </c>
      <c r="C119" s="308"/>
      <c r="D119" s="308"/>
      <c r="E119" s="308"/>
      <c r="F119" s="308"/>
      <c r="G119" s="308"/>
      <c r="H119" s="309"/>
      <c r="I119" s="303"/>
      <c r="J119" s="304"/>
      <c r="K119" s="304"/>
      <c r="L119" s="305"/>
      <c r="M119" s="310">
        <f>M120+M121</f>
        <v>69060</v>
      </c>
      <c r="N119" s="311"/>
      <c r="O119" s="312">
        <f>IF(I119="適用",ROUNDDOWN(M119/N50,-1),0)</f>
        <v>0</v>
      </c>
      <c r="P119" s="313"/>
      <c r="Q119" s="313"/>
      <c r="R119" s="313"/>
      <c r="S119" s="313"/>
      <c r="T119" s="313"/>
      <c r="U119" s="313"/>
      <c r="V119" s="313"/>
      <c r="W119" s="313"/>
      <c r="X119" s="313"/>
      <c r="Y119" s="313"/>
      <c r="Z119" s="314"/>
    </row>
    <row r="120" spans="1:127" ht="13.5" hidden="1" customHeight="1">
      <c r="A120" s="201"/>
      <c r="B120" s="207"/>
      <c r="C120" s="315" t="s">
        <v>97</v>
      </c>
      <c r="D120" s="316"/>
      <c r="E120" s="316"/>
      <c r="F120" s="316"/>
      <c r="G120" s="316"/>
      <c r="H120" s="317"/>
      <c r="I120" s="299"/>
      <c r="J120" s="300"/>
      <c r="K120" s="300"/>
      <c r="L120" s="300"/>
      <c r="M120" s="318">
        <f>'幼稚園 本単価表②'!E27</f>
        <v>69060</v>
      </c>
      <c r="N120" s="319"/>
      <c r="O120" s="320">
        <f>O119-O121</f>
        <v>0</v>
      </c>
      <c r="P120" s="321"/>
      <c r="Q120" s="321"/>
      <c r="R120" s="321"/>
      <c r="S120" s="321"/>
      <c r="T120" s="321"/>
      <c r="U120" s="321"/>
      <c r="V120" s="321"/>
      <c r="W120" s="321"/>
      <c r="X120" s="321"/>
      <c r="Y120" s="321"/>
      <c r="Z120" s="322"/>
    </row>
    <row r="121" spans="1:127" ht="13.5" customHeight="1">
      <c r="A121" s="201"/>
      <c r="B121" s="208"/>
      <c r="C121" s="324" t="s">
        <v>21</v>
      </c>
      <c r="D121" s="325"/>
      <c r="E121" s="325"/>
      <c r="F121" s="325"/>
      <c r="G121" s="325"/>
      <c r="H121" s="326"/>
      <c r="I121" s="299"/>
      <c r="J121" s="300"/>
      <c r="K121" s="300"/>
      <c r="L121" s="300"/>
      <c r="M121" s="327">
        <f>'幼稚園 本単価表②'!K27*$K$65</f>
        <v>0</v>
      </c>
      <c r="N121" s="328"/>
      <c r="O121" s="329">
        <f>IF(I119="適用",ROUNDDOWN(M121/N50,-1),0)</f>
        <v>0</v>
      </c>
      <c r="P121" s="330"/>
      <c r="Q121" s="330"/>
      <c r="R121" s="330"/>
      <c r="S121" s="330"/>
      <c r="T121" s="330"/>
      <c r="U121" s="330"/>
      <c r="V121" s="330"/>
      <c r="W121" s="330"/>
      <c r="X121" s="330"/>
      <c r="Y121" s="330"/>
      <c r="Z121" s="331"/>
    </row>
    <row r="122" spans="1:127" ht="13.5" customHeight="1">
      <c r="A122" s="350" t="s">
        <v>135</v>
      </c>
      <c r="B122" s="308" t="s">
        <v>17</v>
      </c>
      <c r="C122" s="308"/>
      <c r="D122" s="308"/>
      <c r="E122" s="308"/>
      <c r="F122" s="308"/>
      <c r="G122" s="308"/>
      <c r="H122" s="309"/>
      <c r="I122" s="458" t="s">
        <v>99</v>
      </c>
      <c r="J122" s="544"/>
      <c r="K122" s="545"/>
      <c r="L122" s="546"/>
      <c r="M122" s="310">
        <f>'幼稚園 本単価表②'!M31</f>
        <v>51380</v>
      </c>
      <c r="N122" s="311"/>
      <c r="O122" s="312">
        <f>IF(SUM(K122:L123)&gt;0,ROUNDDOWN(SUM(M122*K122,M123*K123)/N50,-1),0)</f>
        <v>0</v>
      </c>
      <c r="P122" s="313"/>
      <c r="Q122" s="313"/>
      <c r="R122" s="313"/>
      <c r="S122" s="313"/>
      <c r="T122" s="313"/>
      <c r="U122" s="313"/>
      <c r="V122" s="313"/>
      <c r="W122" s="313"/>
      <c r="X122" s="313"/>
      <c r="Y122" s="313"/>
      <c r="Z122" s="314"/>
      <c r="AA122" s="172">
        <v>0</v>
      </c>
      <c r="AB122" s="172">
        <v>1</v>
      </c>
      <c r="AC122" s="172">
        <v>2</v>
      </c>
      <c r="AD122" s="172">
        <v>3</v>
      </c>
      <c r="AE122" s="172">
        <v>4</v>
      </c>
      <c r="AF122" s="172">
        <v>5</v>
      </c>
      <c r="AG122" s="172">
        <v>6</v>
      </c>
      <c r="AH122" s="172">
        <v>7</v>
      </c>
      <c r="AI122" s="172">
        <v>8</v>
      </c>
      <c r="AJ122" s="172">
        <v>9</v>
      </c>
      <c r="AK122" s="172">
        <v>10</v>
      </c>
      <c r="AL122" s="172">
        <v>11</v>
      </c>
      <c r="AM122" s="172">
        <v>12</v>
      </c>
      <c r="AN122" s="172">
        <v>13</v>
      </c>
      <c r="AO122" s="172">
        <v>14</v>
      </c>
      <c r="AP122" s="172">
        <v>15</v>
      </c>
      <c r="AQ122" s="172">
        <v>16</v>
      </c>
      <c r="AR122" s="172">
        <v>17</v>
      </c>
      <c r="AS122" s="172">
        <v>18</v>
      </c>
      <c r="AT122" s="172">
        <v>19</v>
      </c>
      <c r="AU122" s="172">
        <v>20</v>
      </c>
    </row>
    <row r="123" spans="1:127" ht="13.5" customHeight="1">
      <c r="A123" s="351"/>
      <c r="B123" s="348"/>
      <c r="C123" s="348"/>
      <c r="D123" s="348"/>
      <c r="E123" s="348"/>
      <c r="F123" s="348"/>
      <c r="G123" s="348"/>
      <c r="H123" s="349"/>
      <c r="I123" s="339" t="s">
        <v>100</v>
      </c>
      <c r="J123" s="340"/>
      <c r="K123" s="341"/>
      <c r="L123" s="342"/>
      <c r="M123" s="327">
        <f>'幼稚園 本単価表②'!M32</f>
        <v>6420</v>
      </c>
      <c r="N123" s="328"/>
      <c r="O123" s="299"/>
      <c r="P123" s="300"/>
      <c r="Q123" s="300"/>
      <c r="R123" s="300"/>
      <c r="S123" s="300"/>
      <c r="T123" s="300"/>
      <c r="U123" s="300"/>
      <c r="V123" s="300"/>
      <c r="W123" s="300"/>
      <c r="X123" s="300"/>
      <c r="Y123" s="300"/>
      <c r="Z123" s="343"/>
    </row>
    <row r="124" spans="1:127" ht="13.5" customHeight="1">
      <c r="A124" s="209" t="s">
        <v>418</v>
      </c>
      <c r="B124" s="549" t="s">
        <v>419</v>
      </c>
      <c r="C124" s="550"/>
      <c r="D124" s="550"/>
      <c r="E124" s="550"/>
      <c r="F124" s="550"/>
      <c r="G124" s="550"/>
      <c r="H124" s="551"/>
      <c r="I124" s="525" t="s">
        <v>435</v>
      </c>
      <c r="J124" s="526"/>
      <c r="K124" s="547"/>
      <c r="L124" s="548"/>
      <c r="M124" s="536">
        <v>11560</v>
      </c>
      <c r="N124" s="538"/>
      <c r="O124" s="356">
        <f>IF(K124&gt;0,ROUNDDOWN(ROUNDDOWN(M124*K124,-1)/N50,-1),0)</f>
        <v>0</v>
      </c>
      <c r="P124" s="357"/>
      <c r="Q124" s="357"/>
      <c r="R124" s="357"/>
      <c r="S124" s="357"/>
      <c r="T124" s="357"/>
      <c r="U124" s="357"/>
      <c r="V124" s="357"/>
      <c r="W124" s="357"/>
      <c r="X124" s="357"/>
      <c r="Y124" s="357"/>
      <c r="Z124" s="358"/>
      <c r="AA124" s="172">
        <v>0</v>
      </c>
      <c r="AB124" s="172">
        <v>1</v>
      </c>
      <c r="AC124" s="172">
        <v>2</v>
      </c>
      <c r="AD124" s="172">
        <v>3</v>
      </c>
      <c r="AE124" s="172">
        <v>4</v>
      </c>
      <c r="AF124" s="172">
        <v>5</v>
      </c>
      <c r="AG124" s="172">
        <v>6</v>
      </c>
      <c r="AH124" s="172">
        <v>7</v>
      </c>
      <c r="AI124" s="172">
        <v>8</v>
      </c>
      <c r="AJ124" s="172">
        <v>9</v>
      </c>
      <c r="AK124" s="172">
        <v>10</v>
      </c>
      <c r="AL124" s="172">
        <v>11</v>
      </c>
      <c r="AM124" s="172">
        <v>12</v>
      </c>
      <c r="AN124" s="172">
        <v>13</v>
      </c>
      <c r="AO124" s="172">
        <v>14</v>
      </c>
      <c r="AP124" s="172">
        <v>15</v>
      </c>
      <c r="AQ124" s="172">
        <v>16</v>
      </c>
      <c r="AR124" s="172">
        <v>17</v>
      </c>
      <c r="AS124" s="172">
        <v>18</v>
      </c>
      <c r="AT124" s="172">
        <v>19</v>
      </c>
      <c r="AU124" s="172">
        <v>20</v>
      </c>
      <c r="AV124" s="172">
        <v>21</v>
      </c>
      <c r="AW124" s="172">
        <v>22</v>
      </c>
      <c r="AX124" s="172">
        <v>23</v>
      </c>
      <c r="AY124" s="172">
        <v>24</v>
      </c>
      <c r="AZ124" s="172">
        <v>25</v>
      </c>
      <c r="BA124" s="172">
        <v>26</v>
      </c>
      <c r="BB124" s="172">
        <v>27</v>
      </c>
      <c r="BC124" s="172">
        <v>28</v>
      </c>
      <c r="BD124" s="172">
        <v>29</v>
      </c>
      <c r="BE124" s="172">
        <v>30</v>
      </c>
      <c r="BF124" s="172">
        <v>31</v>
      </c>
      <c r="BG124" s="172">
        <v>32</v>
      </c>
      <c r="BH124" s="172">
        <v>33</v>
      </c>
      <c r="BI124" s="172">
        <v>34</v>
      </c>
      <c r="BJ124" s="172">
        <v>35</v>
      </c>
      <c r="BK124" s="172">
        <v>36</v>
      </c>
      <c r="BL124" s="172">
        <v>37</v>
      </c>
      <c r="BM124" s="172">
        <v>38</v>
      </c>
      <c r="BN124" s="172">
        <v>39</v>
      </c>
      <c r="BO124" s="172">
        <v>40</v>
      </c>
      <c r="BP124" s="172">
        <v>41</v>
      </c>
      <c r="BQ124" s="172">
        <v>42</v>
      </c>
      <c r="BR124" s="172">
        <v>43</v>
      </c>
      <c r="BS124" s="172">
        <v>44</v>
      </c>
      <c r="BT124" s="172">
        <v>45</v>
      </c>
      <c r="BU124" s="172">
        <v>46</v>
      </c>
      <c r="BV124" s="172">
        <v>47</v>
      </c>
      <c r="BW124" s="172">
        <v>48</v>
      </c>
      <c r="BX124" s="172">
        <v>49</v>
      </c>
      <c r="BY124" s="172">
        <v>50</v>
      </c>
      <c r="BZ124" s="172">
        <v>51</v>
      </c>
      <c r="CA124" s="172">
        <v>52</v>
      </c>
      <c r="CB124" s="172">
        <v>53</v>
      </c>
      <c r="CC124" s="172">
        <v>54</v>
      </c>
      <c r="CD124" s="172">
        <v>55</v>
      </c>
      <c r="CE124" s="172">
        <v>56</v>
      </c>
      <c r="CF124" s="172">
        <v>57</v>
      </c>
      <c r="CG124" s="172">
        <v>58</v>
      </c>
      <c r="CH124" s="172">
        <v>59</v>
      </c>
      <c r="CI124" s="172">
        <v>60</v>
      </c>
      <c r="CJ124" s="172">
        <v>61</v>
      </c>
      <c r="CK124" s="172">
        <v>62</v>
      </c>
      <c r="CL124" s="172">
        <v>63</v>
      </c>
      <c r="CM124" s="172">
        <v>64</v>
      </c>
      <c r="CN124" s="172">
        <v>65</v>
      </c>
      <c r="CO124" s="172">
        <v>66</v>
      </c>
      <c r="CP124" s="172">
        <v>67</v>
      </c>
      <c r="CQ124" s="172">
        <v>68</v>
      </c>
      <c r="CR124" s="172">
        <v>69</v>
      </c>
      <c r="CS124" s="172">
        <v>70</v>
      </c>
      <c r="CT124" s="172">
        <v>71</v>
      </c>
      <c r="CU124" s="172">
        <v>72</v>
      </c>
      <c r="CV124" s="172">
        <v>73</v>
      </c>
      <c r="CW124" s="172">
        <v>74</v>
      </c>
      <c r="CX124" s="172">
        <v>75</v>
      </c>
      <c r="CY124" s="172">
        <v>76</v>
      </c>
      <c r="CZ124" s="172">
        <v>77</v>
      </c>
      <c r="DA124" s="172">
        <v>78</v>
      </c>
      <c r="DB124" s="172">
        <v>79</v>
      </c>
      <c r="DC124" s="172">
        <v>80</v>
      </c>
      <c r="DD124" s="172">
        <v>81</v>
      </c>
      <c r="DE124" s="172">
        <v>82</v>
      </c>
      <c r="DF124" s="172">
        <v>83</v>
      </c>
      <c r="DG124" s="172">
        <v>84</v>
      </c>
      <c r="DH124" s="172">
        <v>85</v>
      </c>
      <c r="DI124" s="172">
        <v>86</v>
      </c>
      <c r="DJ124" s="172">
        <v>87</v>
      </c>
      <c r="DK124" s="172">
        <v>88</v>
      </c>
      <c r="DL124" s="172">
        <v>89</v>
      </c>
      <c r="DM124" s="172">
        <v>90</v>
      </c>
      <c r="DN124" s="172">
        <v>91</v>
      </c>
      <c r="DO124" s="172">
        <v>92</v>
      </c>
      <c r="DP124" s="172">
        <v>93</v>
      </c>
      <c r="DQ124" s="172">
        <v>94</v>
      </c>
      <c r="DR124" s="172">
        <v>95</v>
      </c>
      <c r="DS124" s="172">
        <v>96</v>
      </c>
      <c r="DT124" s="172">
        <v>97</v>
      </c>
      <c r="DU124" s="172">
        <v>98</v>
      </c>
      <c r="DV124" s="172">
        <v>99</v>
      </c>
      <c r="DW124" s="172">
        <v>100</v>
      </c>
    </row>
    <row r="125" spans="1:127" ht="13.5" customHeight="1">
      <c r="A125" s="210" t="s">
        <v>64</v>
      </c>
      <c r="B125" s="529" t="s">
        <v>30</v>
      </c>
      <c r="C125" s="529"/>
      <c r="D125" s="529"/>
      <c r="E125" s="529"/>
      <c r="F125" s="529"/>
      <c r="G125" s="529"/>
      <c r="H125" s="530"/>
      <c r="I125" s="525" t="s">
        <v>102</v>
      </c>
      <c r="J125" s="526"/>
      <c r="K125" s="542"/>
      <c r="L125" s="533"/>
      <c r="M125" s="534">
        <f ca="1">IF(計算用!D33&lt;3,OFFSET('幼稚園 本単価表②'!H37,計算用!D33,0),OFFSET('幼稚園 本単価表②'!R37,計算用!D33-3,0))</f>
        <v>110</v>
      </c>
      <c r="N125" s="535"/>
      <c r="O125" s="536">
        <f>IF(OR(K125="その他",K125="１級地",K125="２級地",K125="３級地",K125="４級地"),ROUNDDOWN(M125,-1),0)</f>
        <v>0</v>
      </c>
      <c r="P125" s="537"/>
      <c r="Q125" s="537"/>
      <c r="R125" s="537"/>
      <c r="S125" s="537"/>
      <c r="T125" s="537"/>
      <c r="U125" s="537"/>
      <c r="V125" s="537"/>
      <c r="W125" s="537"/>
      <c r="X125" s="537"/>
      <c r="Y125" s="537"/>
      <c r="Z125" s="543"/>
      <c r="AA125" s="172" t="s">
        <v>320</v>
      </c>
      <c r="AB125" s="172" t="s">
        <v>321</v>
      </c>
      <c r="AC125" s="172" t="s">
        <v>322</v>
      </c>
      <c r="AD125" s="172" t="s">
        <v>323</v>
      </c>
      <c r="AE125" s="172" t="s">
        <v>81</v>
      </c>
    </row>
    <row r="126" spans="1:127" ht="13.5" customHeight="1">
      <c r="A126" s="200" t="s">
        <v>135</v>
      </c>
      <c r="B126" s="308" t="s">
        <v>141</v>
      </c>
      <c r="C126" s="308"/>
      <c r="D126" s="308"/>
      <c r="E126" s="308"/>
      <c r="F126" s="308"/>
      <c r="G126" s="308"/>
      <c r="H126" s="309"/>
      <c r="I126" s="335" t="s">
        <v>103</v>
      </c>
      <c r="J126" s="539"/>
      <c r="K126" s="332"/>
      <c r="L126" s="333"/>
      <c r="M126" s="352">
        <f>IF(K126="B",'幼稚園 本単価表②'!D43,'幼稚園 本単価表②'!D41)</f>
        <v>306010</v>
      </c>
      <c r="N126" s="353"/>
      <c r="O126" s="356">
        <f>IF(AND(OR(K126="A",K126="B"),OR(U58=3,X58=3)),ROUNDDOWN(M126/K51,-1),0)</f>
        <v>0</v>
      </c>
      <c r="P126" s="357"/>
      <c r="Q126" s="357"/>
      <c r="R126" s="357"/>
      <c r="S126" s="357"/>
      <c r="T126" s="357"/>
      <c r="U126" s="357"/>
      <c r="V126" s="357"/>
      <c r="W126" s="357"/>
      <c r="X126" s="357"/>
      <c r="Y126" s="357"/>
      <c r="Z126" s="486"/>
      <c r="AA126" s="172" t="s">
        <v>105</v>
      </c>
      <c r="AB126" s="172" t="s">
        <v>107</v>
      </c>
      <c r="AC126" s="172" t="s">
        <v>130</v>
      </c>
    </row>
    <row r="127" spans="1:127" ht="13.5" customHeight="1">
      <c r="A127" s="200"/>
      <c r="B127" s="308" t="s">
        <v>388</v>
      </c>
      <c r="C127" s="308"/>
      <c r="D127" s="308"/>
      <c r="E127" s="308"/>
      <c r="F127" s="308"/>
      <c r="G127" s="308"/>
      <c r="H127" s="309"/>
      <c r="I127" s="332"/>
      <c r="J127" s="333"/>
      <c r="K127" s="333"/>
      <c r="L127" s="334"/>
      <c r="M127" s="352">
        <f>'幼稚園 本単価表②'!C46</f>
        <v>6180</v>
      </c>
      <c r="N127" s="353"/>
      <c r="O127" s="356">
        <f>IF(AND(I127="適用",OR(U58=3,X58=3)),M127,0)</f>
        <v>0</v>
      </c>
      <c r="P127" s="357"/>
      <c r="Q127" s="357"/>
      <c r="R127" s="357"/>
      <c r="S127" s="357"/>
      <c r="T127" s="357"/>
      <c r="U127" s="357"/>
      <c r="V127" s="357"/>
      <c r="W127" s="357"/>
      <c r="X127" s="357"/>
      <c r="Y127" s="357"/>
      <c r="Z127" s="486"/>
    </row>
    <row r="128" spans="1:127" ht="13.5" customHeight="1">
      <c r="A128" s="200" t="s">
        <v>135</v>
      </c>
      <c r="B128" s="308" t="s">
        <v>389</v>
      </c>
      <c r="C128" s="308"/>
      <c r="D128" s="308"/>
      <c r="E128" s="308"/>
      <c r="F128" s="308"/>
      <c r="G128" s="308"/>
      <c r="H128" s="309"/>
      <c r="I128" s="332"/>
      <c r="J128" s="333"/>
      <c r="K128" s="333"/>
      <c r="L128" s="334"/>
      <c r="M128" s="352">
        <f>'幼稚園 本単価表②'!C48</f>
        <v>155870</v>
      </c>
      <c r="N128" s="353"/>
      <c r="O128" s="356">
        <f>IF(AND(I128="適用",OR(U58=3,X58=3)),ROUNDDOWN(M128/K51,-1),0)</f>
        <v>0</v>
      </c>
      <c r="P128" s="357"/>
      <c r="Q128" s="357"/>
      <c r="R128" s="357"/>
      <c r="S128" s="357"/>
      <c r="T128" s="357"/>
      <c r="U128" s="357"/>
      <c r="V128" s="357"/>
      <c r="W128" s="357"/>
      <c r="X128" s="357"/>
      <c r="Y128" s="357"/>
      <c r="Z128" s="486"/>
    </row>
    <row r="129" spans="1:30" ht="13.5" customHeight="1">
      <c r="A129" s="200" t="s">
        <v>135</v>
      </c>
      <c r="B129" s="308" t="s">
        <v>140</v>
      </c>
      <c r="C129" s="308"/>
      <c r="D129" s="308"/>
      <c r="E129" s="308"/>
      <c r="F129" s="308"/>
      <c r="G129" s="308"/>
      <c r="H129" s="309"/>
      <c r="I129" s="335" t="s">
        <v>101</v>
      </c>
      <c r="J129" s="539"/>
      <c r="K129" s="540"/>
      <c r="L129" s="541"/>
      <c r="M129" s="352">
        <f>'幼稚園 本単価表②'!C57</f>
        <v>160000</v>
      </c>
      <c r="N129" s="353"/>
      <c r="O129" s="356">
        <f>IF(AND(K129&gt;0,OR(U58=3,X58=3)),ROUNDDOWN(MIN(K129,M129)/K51,-1),0)</f>
        <v>0</v>
      </c>
      <c r="P129" s="357"/>
      <c r="Q129" s="357"/>
      <c r="R129" s="357"/>
      <c r="S129" s="357"/>
      <c r="T129" s="357"/>
      <c r="U129" s="357"/>
      <c r="V129" s="357"/>
      <c r="W129" s="357"/>
      <c r="X129" s="357"/>
      <c r="Y129" s="357"/>
      <c r="Z129" s="486"/>
    </row>
    <row r="130" spans="1:30" ht="13.5" customHeight="1">
      <c r="A130" s="200" t="s">
        <v>135</v>
      </c>
      <c r="B130" s="308" t="s">
        <v>139</v>
      </c>
      <c r="C130" s="308"/>
      <c r="D130" s="308"/>
      <c r="E130" s="308"/>
      <c r="F130" s="308"/>
      <c r="G130" s="308"/>
      <c r="H130" s="309"/>
      <c r="I130" s="332"/>
      <c r="J130" s="333"/>
      <c r="K130" s="333"/>
      <c r="L130" s="334"/>
      <c r="M130" s="352">
        <f>'幼稚園 本単価表②'!C59</f>
        <v>96840</v>
      </c>
      <c r="N130" s="353"/>
      <c r="O130" s="356">
        <f>IF(AND(I130="適用",OR(U58=3,X58=3)),ROUNDDOWN(M130/K51,-1),0)</f>
        <v>0</v>
      </c>
      <c r="P130" s="357"/>
      <c r="Q130" s="357"/>
      <c r="R130" s="357"/>
      <c r="S130" s="357"/>
      <c r="T130" s="357"/>
      <c r="U130" s="357"/>
      <c r="V130" s="357"/>
      <c r="W130" s="357"/>
      <c r="X130" s="357"/>
      <c r="Y130" s="357"/>
      <c r="Z130" s="486"/>
    </row>
    <row r="131" spans="1:30" ht="13.5" customHeight="1">
      <c r="A131" s="200" t="s">
        <v>135</v>
      </c>
      <c r="B131" s="308" t="s">
        <v>18</v>
      </c>
      <c r="C131" s="308"/>
      <c r="D131" s="308"/>
      <c r="E131" s="308"/>
      <c r="F131" s="308"/>
      <c r="G131" s="308"/>
      <c r="H131" s="309"/>
      <c r="I131" s="458" t="s">
        <v>384</v>
      </c>
      <c r="J131" s="459"/>
      <c r="K131" s="303" t="s">
        <v>105</v>
      </c>
      <c r="L131" s="305"/>
      <c r="M131" s="310">
        <f ca="1">M132+M133</f>
        <v>65120</v>
      </c>
      <c r="N131" s="311"/>
      <c r="O131" s="312">
        <f>IF(OR(K131="A",K131="B",K131="C"),ROUNDDOWN(M131/N50,-1),0)</f>
        <v>0</v>
      </c>
      <c r="P131" s="313"/>
      <c r="Q131" s="313"/>
      <c r="R131" s="313"/>
      <c r="S131" s="313"/>
      <c r="T131" s="313"/>
      <c r="U131" s="313"/>
      <c r="V131" s="313"/>
      <c r="W131" s="313"/>
      <c r="X131" s="313"/>
      <c r="Y131" s="313"/>
      <c r="Z131" s="314"/>
      <c r="AA131" s="172" t="s">
        <v>105</v>
      </c>
      <c r="AB131" s="172" t="s">
        <v>107</v>
      </c>
      <c r="AC131" s="172" t="s">
        <v>130</v>
      </c>
      <c r="AD131" s="172" t="s">
        <v>131</v>
      </c>
    </row>
    <row r="132" spans="1:30" ht="13.5" hidden="1" customHeight="1">
      <c r="A132" s="201"/>
      <c r="B132" s="207"/>
      <c r="C132" s="315" t="s">
        <v>97</v>
      </c>
      <c r="D132" s="316"/>
      <c r="E132" s="316"/>
      <c r="F132" s="316"/>
      <c r="G132" s="316"/>
      <c r="H132" s="317"/>
      <c r="I132" s="299"/>
      <c r="J132" s="300"/>
      <c r="K132" s="300"/>
      <c r="L132" s="300"/>
      <c r="M132" s="318">
        <f ca="1">IF(INDEX(計算用!B44:B47,MATCH(K131,計算用!F44:F47,0))&lt;2,'幼稚園 本単価表②'!E62,OFFSET('幼稚園 本単価表②'!E62,(INDEX(計算用!B44:B47,MATCH(K131,計算用!F44:F47,0))-1)*3,0))</f>
        <v>65120</v>
      </c>
      <c r="N132" s="319"/>
      <c r="O132" s="320">
        <f>O131-O133</f>
        <v>0</v>
      </c>
      <c r="P132" s="321"/>
      <c r="Q132" s="321"/>
      <c r="R132" s="321"/>
      <c r="S132" s="321"/>
      <c r="T132" s="321"/>
      <c r="U132" s="321"/>
      <c r="V132" s="321"/>
      <c r="W132" s="321"/>
      <c r="X132" s="321"/>
      <c r="Y132" s="321"/>
      <c r="Z132" s="322"/>
    </row>
    <row r="133" spans="1:30" ht="13.5" customHeight="1">
      <c r="A133" s="201"/>
      <c r="B133" s="208"/>
      <c r="C133" s="324" t="s">
        <v>21</v>
      </c>
      <c r="D133" s="325"/>
      <c r="E133" s="325"/>
      <c r="F133" s="325"/>
      <c r="G133" s="325"/>
      <c r="H133" s="326"/>
      <c r="I133" s="299"/>
      <c r="J133" s="300"/>
      <c r="K133" s="300"/>
      <c r="L133" s="300"/>
      <c r="M133" s="327">
        <f ca="1">IF(INDEX(計算用!B44:B47,MATCH(K131,計算用!F44:F47,0))&lt;2,'幼稚園 本単価表②'!K62,OFFSET('幼稚園 本単価表②'!K62,(INDEX(計算用!B44:B47,MATCH(K131,計算用!F44:F47,0))-1)*3,0))*$K$65</f>
        <v>0</v>
      </c>
      <c r="N133" s="328"/>
      <c r="O133" s="329">
        <f>IF(OR(K131="A",K131="B",K131="C"),ROUNDDOWN(M133/N50,-1),0)</f>
        <v>0</v>
      </c>
      <c r="P133" s="330"/>
      <c r="Q133" s="330"/>
      <c r="R133" s="330"/>
      <c r="S133" s="330"/>
      <c r="T133" s="330"/>
      <c r="U133" s="330"/>
      <c r="V133" s="330"/>
      <c r="W133" s="330"/>
      <c r="X133" s="330"/>
      <c r="Y133" s="330"/>
      <c r="Z133" s="331"/>
    </row>
    <row r="134" spans="1:30" ht="13.5" customHeight="1">
      <c r="A134" s="210" t="s">
        <v>135</v>
      </c>
      <c r="B134" s="529" t="s">
        <v>138</v>
      </c>
      <c r="C134" s="529"/>
      <c r="D134" s="529"/>
      <c r="E134" s="529"/>
      <c r="F134" s="529"/>
      <c r="G134" s="529"/>
      <c r="H134" s="530"/>
      <c r="I134" s="531"/>
      <c r="J134" s="532"/>
      <c r="K134" s="532"/>
      <c r="L134" s="533"/>
      <c r="M134" s="534">
        <f>'幼稚園 本単価表②'!C70</f>
        <v>150000</v>
      </c>
      <c r="N134" s="535"/>
      <c r="O134" s="536">
        <f>IF(AND(I134="適用",OR(U58=3,X58=3)),ROUNDDOWN(M134/K51,-1),0)</f>
        <v>0</v>
      </c>
      <c r="P134" s="537"/>
      <c r="Q134" s="537"/>
      <c r="R134" s="537"/>
      <c r="S134" s="537"/>
      <c r="T134" s="537"/>
      <c r="U134" s="537"/>
      <c r="V134" s="537"/>
      <c r="W134" s="537"/>
      <c r="X134" s="537"/>
      <c r="Y134" s="537"/>
      <c r="Z134" s="538"/>
    </row>
    <row r="135" spans="1:30" ht="13.5" customHeight="1">
      <c r="A135" s="663" t="s">
        <v>134</v>
      </c>
      <c r="B135" s="663"/>
      <c r="C135" s="663"/>
      <c r="D135" s="663"/>
      <c r="E135" s="663"/>
      <c r="F135" s="663"/>
      <c r="G135" s="663"/>
      <c r="H135" s="663"/>
      <c r="I135" s="663"/>
      <c r="J135" s="663"/>
      <c r="K135" s="663"/>
      <c r="L135" s="663"/>
      <c r="M135" s="663"/>
      <c r="N135" s="663"/>
      <c r="O135" s="663"/>
      <c r="P135" s="663"/>
      <c r="Q135" s="663"/>
      <c r="R135" s="663"/>
      <c r="S135" s="663"/>
      <c r="T135" s="663"/>
      <c r="U135" s="663"/>
      <c r="V135" s="663"/>
      <c r="W135" s="663"/>
      <c r="X135" s="663"/>
      <c r="Y135" s="663"/>
      <c r="Z135" s="663"/>
    </row>
    <row r="136" spans="1:30" ht="13.5" customHeight="1">
      <c r="A136" s="664" t="s">
        <v>116</v>
      </c>
      <c r="B136" s="664"/>
      <c r="C136" s="664"/>
      <c r="D136" s="664"/>
      <c r="E136" s="664"/>
      <c r="F136" s="664"/>
      <c r="G136" s="664"/>
      <c r="H136" s="664"/>
      <c r="I136" s="664"/>
      <c r="J136" s="664"/>
      <c r="K136" s="664"/>
      <c r="L136" s="664"/>
      <c r="M136" s="664"/>
      <c r="N136" s="664"/>
      <c r="O136" s="664"/>
      <c r="P136" s="664"/>
      <c r="Q136" s="664"/>
      <c r="R136" s="664"/>
      <c r="S136" s="664"/>
      <c r="T136" s="664"/>
      <c r="U136" s="664"/>
      <c r="V136" s="664"/>
      <c r="W136" s="664"/>
      <c r="X136" s="664"/>
      <c r="Y136" s="664"/>
      <c r="Z136" s="664"/>
    </row>
    <row r="137" spans="1:30" ht="13.5" customHeight="1">
      <c r="A137" s="211"/>
      <c r="B137" s="199"/>
      <c r="C137" s="199"/>
      <c r="D137" s="199"/>
      <c r="E137" s="199"/>
      <c r="F137" s="199"/>
      <c r="G137" s="199"/>
      <c r="H137" s="199"/>
      <c r="I137" s="212"/>
      <c r="J137" s="212"/>
      <c r="K137" s="212"/>
      <c r="L137" s="212"/>
      <c r="M137" s="213"/>
      <c r="N137" s="213"/>
      <c r="O137" s="212"/>
      <c r="P137" s="212"/>
      <c r="Q137" s="212"/>
      <c r="R137" s="212"/>
      <c r="S137" s="212"/>
      <c r="T137" s="212"/>
      <c r="U137" s="212"/>
      <c r="V137" s="212"/>
      <c r="W137" s="212"/>
      <c r="X137" s="212"/>
      <c r="Y137" s="212"/>
      <c r="Z137" s="212"/>
    </row>
    <row r="138" spans="1:30" ht="13.5" customHeight="1">
      <c r="A138" s="525" t="s">
        <v>7</v>
      </c>
      <c r="B138" s="526"/>
      <c r="C138" s="526"/>
      <c r="D138" s="526"/>
      <c r="E138" s="526"/>
      <c r="F138" s="526"/>
      <c r="G138" s="526"/>
      <c r="H138" s="526"/>
      <c r="I138" s="526"/>
      <c r="J138" s="526"/>
      <c r="K138" s="526"/>
      <c r="L138" s="526"/>
      <c r="M138" s="526"/>
      <c r="N138" s="527"/>
      <c r="O138" s="470" t="s">
        <v>93</v>
      </c>
      <c r="P138" s="471"/>
      <c r="Q138" s="472"/>
      <c r="R138" s="470" t="s">
        <v>94</v>
      </c>
      <c r="S138" s="471"/>
      <c r="T138" s="472"/>
      <c r="U138" s="470" t="s">
        <v>31</v>
      </c>
      <c r="V138" s="471"/>
      <c r="W138" s="472"/>
      <c r="X138" s="470" t="s">
        <v>35</v>
      </c>
      <c r="Y138" s="471"/>
      <c r="Z138" s="472"/>
    </row>
    <row r="139" spans="1:30" ht="13.5" customHeight="1">
      <c r="A139" s="515" t="s">
        <v>370</v>
      </c>
      <c r="B139" s="308"/>
      <c r="C139" s="308"/>
      <c r="D139" s="308"/>
      <c r="E139" s="308"/>
      <c r="F139" s="308"/>
      <c r="G139" s="308"/>
      <c r="H139" s="308"/>
      <c r="I139" s="308"/>
      <c r="J139" s="308"/>
      <c r="K139" s="308"/>
      <c r="L139" s="308"/>
      <c r="M139" s="308"/>
      <c r="N139" s="309"/>
      <c r="O139" s="452" t="e">
        <f ca="1">IF(I98="適用",SUM(O98,O104,O107,O110,O113,O116,O119,O122,O124,O125,O126,O127,O128,O129,O130,O131,O134),SUM(O61,O65,O68,O77,O80,O83,O86,O90,O95,O104,O107,O110,O113,O116,O119,O122,O125,O126,O127,O128,O129,O130,O131,O134))</f>
        <v>#N/A</v>
      </c>
      <c r="P139" s="453"/>
      <c r="Q139" s="454"/>
      <c r="R139" s="452" t="e">
        <f ca="1">IF(I98="適用",SUM(O98,O104,O107,O110,O113,O116,O119,O122,O124,O125,O126,O127,O128,O129,O130,O131,O134),SUM(O61,O65,O68,O77,O80,O83,O86,O90,O95,O104,O107,O110,O113,O116,O119,O122,O125,O126,O127,O128,O129,O130,O131,O134))</f>
        <v>#N/A</v>
      </c>
      <c r="S139" s="453"/>
      <c r="T139" s="454"/>
      <c r="U139" s="452" t="e">
        <f ca="1">IF(I98="適用",SUM(U98,O104,O107,O110,O113,O116,O119,O122,O124,O125,O126,O127,O128,O129,O130,O131,O134),SUM(U61,U65,O68,U71,O77,O80,O83,O86,O90,O95,O104,O107,O110,O113,O116,O119,O122,O125,O126,O127,O128,O129,O130,O131,O134))</f>
        <v>#N/A</v>
      </c>
      <c r="V139" s="453"/>
      <c r="W139" s="454"/>
      <c r="X139" s="452" t="e">
        <f ca="1">IF(I98="適用",SUM(X98,O104,O107,O110,O113,O116,O119,O122,O124,O125,O126,O127,O128,O129,O130,O131,O134),SUM(U61,U65,O68,U71,X74,O77,O80,O83,O86,O90,O95,O104,O107,O110,O113,O116,O119,O122,O125,O126,O127,O128,O129,O130,O131,O134))</f>
        <v>#N/A</v>
      </c>
      <c r="Y139" s="453"/>
      <c r="Z139" s="454"/>
    </row>
    <row r="140" spans="1:30" ht="13.5" customHeight="1">
      <c r="A140" s="214"/>
      <c r="B140" s="528" t="s">
        <v>32</v>
      </c>
      <c r="C140" s="325"/>
      <c r="D140" s="325"/>
      <c r="E140" s="325"/>
      <c r="F140" s="325"/>
      <c r="G140" s="325"/>
      <c r="H140" s="325"/>
      <c r="I140" s="325"/>
      <c r="J140" s="325"/>
      <c r="K140" s="325"/>
      <c r="L140" s="325"/>
      <c r="M140" s="325"/>
      <c r="N140" s="326"/>
      <c r="O140" s="455" t="e">
        <f ca="1">IF(I98="適用",SUM(O100,O106,O109,O112,O115,O118,O121,O133),SUM(O65,O70,O79,O82,O85,O89,O97,O106,O109,O112,O115,O118,O121,O133))</f>
        <v>#N/A</v>
      </c>
      <c r="P140" s="456"/>
      <c r="Q140" s="457"/>
      <c r="R140" s="455" t="e">
        <f ca="1">IF(I98="適用",SUM(O100,O106,O109,O112,O115,O118,O121,O133),SUM(O65,O70,O79,O82,O85,O89,O97,O106,O109,O112,O115,O118,O121,O133))</f>
        <v>#N/A</v>
      </c>
      <c r="S140" s="456"/>
      <c r="T140" s="457"/>
      <c r="U140" s="455" t="e">
        <f ca="1">IF(I98="適用",SUM(U100,O106,O109,O112,O115,O118,O121,O133),SUM(U65,O70,U73,O79,O82,O85,O89,O97,O106,O109,O112,O115,O118,O121,O133))</f>
        <v>#N/A</v>
      </c>
      <c r="V140" s="456"/>
      <c r="W140" s="457"/>
      <c r="X140" s="455" t="e">
        <f ca="1">IF(I98="適用",SUM(X100,O106,O109,O112,O115,O118,O121,O133),SUM(U65,O70,U73,X76,O79,O82,O85,O89,O97,O106,O109,O112,O115,O118,O121,O133))</f>
        <v>#N/A</v>
      </c>
      <c r="Y140" s="456"/>
      <c r="Z140" s="457"/>
    </row>
    <row r="141" spans="1:30" ht="13.5" customHeight="1">
      <c r="A141" s="518" t="s">
        <v>109</v>
      </c>
      <c r="B141" s="316"/>
      <c r="C141" s="316"/>
      <c r="D141" s="316"/>
      <c r="E141" s="316"/>
      <c r="F141" s="316"/>
      <c r="G141" s="316"/>
      <c r="H141" s="316"/>
      <c r="I141" s="316"/>
      <c r="J141" s="316"/>
      <c r="K141" s="316"/>
      <c r="L141" s="316"/>
      <c r="M141" s="316"/>
      <c r="N141" s="317"/>
      <c r="O141" s="455" t="e">
        <f ca="1">O139+O91</f>
        <v>#N/A</v>
      </c>
      <c r="P141" s="456"/>
      <c r="Q141" s="457"/>
      <c r="R141" s="455" t="e">
        <f ca="1">R139+O91</f>
        <v>#N/A</v>
      </c>
      <c r="S141" s="456"/>
      <c r="T141" s="457"/>
      <c r="U141" s="455" t="e">
        <f ca="1">U139+O91</f>
        <v>#N/A</v>
      </c>
      <c r="V141" s="456"/>
      <c r="W141" s="457"/>
      <c r="X141" s="455" t="e">
        <f ca="1">X139+O91</f>
        <v>#N/A</v>
      </c>
      <c r="Y141" s="456"/>
      <c r="Z141" s="457"/>
    </row>
    <row r="142" spans="1:30" ht="13.5" customHeight="1">
      <c r="A142" s="215"/>
      <c r="B142" s="519" t="s">
        <v>32</v>
      </c>
      <c r="C142" s="520"/>
      <c r="D142" s="520"/>
      <c r="E142" s="520"/>
      <c r="F142" s="520"/>
      <c r="G142" s="520"/>
      <c r="H142" s="520"/>
      <c r="I142" s="520"/>
      <c r="J142" s="520"/>
      <c r="K142" s="520"/>
      <c r="L142" s="520"/>
      <c r="M142" s="520"/>
      <c r="N142" s="521"/>
      <c r="O142" s="480" t="e">
        <f ca="1">O140</f>
        <v>#N/A</v>
      </c>
      <c r="P142" s="481"/>
      <c r="Q142" s="482"/>
      <c r="R142" s="480" t="e">
        <f t="shared" ref="R142" ca="1" si="1">R140</f>
        <v>#N/A</v>
      </c>
      <c r="S142" s="481"/>
      <c r="T142" s="482"/>
      <c r="U142" s="480" t="e">
        <f t="shared" ref="U142" ca="1" si="2">U140</f>
        <v>#N/A</v>
      </c>
      <c r="V142" s="481"/>
      <c r="W142" s="482"/>
      <c r="X142" s="480" t="e">
        <f t="shared" ref="X142" ca="1" si="3">X140</f>
        <v>#N/A</v>
      </c>
      <c r="Y142" s="481"/>
      <c r="Z142" s="482"/>
    </row>
    <row r="143" spans="1:30" ht="13.5" customHeight="1">
      <c r="A143" s="522" t="s">
        <v>386</v>
      </c>
      <c r="B143" s="523"/>
      <c r="C143" s="523"/>
      <c r="D143" s="523"/>
      <c r="E143" s="523"/>
      <c r="F143" s="523"/>
      <c r="G143" s="523"/>
      <c r="H143" s="523"/>
      <c r="I143" s="523"/>
      <c r="J143" s="523"/>
      <c r="K143" s="523"/>
      <c r="L143" s="523"/>
      <c r="M143" s="523"/>
      <c r="N143" s="524"/>
      <c r="O143" s="443">
        <f>'在籍児童一覧（幼稚園）'!N142</f>
        <v>0</v>
      </c>
      <c r="P143" s="444"/>
      <c r="Q143" s="445"/>
      <c r="R143" s="443">
        <f>'在籍児童一覧（幼稚園）'!P142</f>
        <v>0</v>
      </c>
      <c r="S143" s="444"/>
      <c r="T143" s="445"/>
      <c r="U143" s="443">
        <f>'在籍児童一覧（幼稚園）'!R142</f>
        <v>0</v>
      </c>
      <c r="V143" s="444"/>
      <c r="W143" s="445"/>
      <c r="X143" s="443">
        <f>'在籍児童一覧（幼稚園）'!T142</f>
        <v>0</v>
      </c>
      <c r="Y143" s="444"/>
      <c r="Z143" s="445"/>
    </row>
    <row r="144" spans="1:30" ht="13.5" customHeight="1">
      <c r="A144" s="436" t="s">
        <v>387</v>
      </c>
      <c r="B144" s="431"/>
      <c r="C144" s="431"/>
      <c r="D144" s="431"/>
      <c r="E144" s="431"/>
      <c r="F144" s="431"/>
      <c r="G144" s="431"/>
      <c r="H144" s="431"/>
      <c r="I144" s="431"/>
      <c r="J144" s="431"/>
      <c r="K144" s="431"/>
      <c r="L144" s="431"/>
      <c r="M144" s="431"/>
      <c r="N144" s="432"/>
      <c r="O144" s="446">
        <f>'在籍児童一覧（幼稚園）'!N144</f>
        <v>0</v>
      </c>
      <c r="P144" s="447"/>
      <c r="Q144" s="448"/>
      <c r="R144" s="446">
        <f>'在籍児童一覧（幼稚園）'!P144</f>
        <v>0</v>
      </c>
      <c r="S144" s="447"/>
      <c r="T144" s="448"/>
      <c r="U144" s="446">
        <f>'在籍児童一覧（幼稚園）'!R144</f>
        <v>0</v>
      </c>
      <c r="V144" s="447"/>
      <c r="W144" s="448"/>
      <c r="X144" s="446">
        <f>'在籍児童一覧（幼稚園）'!T144</f>
        <v>0</v>
      </c>
      <c r="Y144" s="447"/>
      <c r="Z144" s="448"/>
    </row>
    <row r="145" spans="1:26" ht="13.5" customHeight="1">
      <c r="A145" s="469" t="s">
        <v>110</v>
      </c>
      <c r="B145" s="348"/>
      <c r="C145" s="348"/>
      <c r="D145" s="348"/>
      <c r="E145" s="348"/>
      <c r="F145" s="348"/>
      <c r="G145" s="348"/>
      <c r="H145" s="348"/>
      <c r="I145" s="348"/>
      <c r="J145" s="348"/>
      <c r="K145" s="348"/>
      <c r="L145" s="348"/>
      <c r="M145" s="348"/>
      <c r="N145" s="349"/>
      <c r="O145" s="449" t="e">
        <f ca="1">SUM(O139*O143,O141*O144)</f>
        <v>#N/A</v>
      </c>
      <c r="P145" s="450"/>
      <c r="Q145" s="451"/>
      <c r="R145" s="452" t="e">
        <f t="shared" ref="R145" ca="1" si="4">SUM(R139*R143,R141*R144)</f>
        <v>#N/A</v>
      </c>
      <c r="S145" s="453"/>
      <c r="T145" s="454"/>
      <c r="U145" s="452" t="e">
        <f t="shared" ref="U145" ca="1" si="5">SUM(U139*U143,U141*U144)</f>
        <v>#N/A</v>
      </c>
      <c r="V145" s="453"/>
      <c r="W145" s="454"/>
      <c r="X145" s="452" t="e">
        <f t="shared" ref="X145" ca="1" si="6">SUM(X139*X143,X141*X144)</f>
        <v>#N/A</v>
      </c>
      <c r="Y145" s="453"/>
      <c r="Z145" s="454"/>
    </row>
    <row r="146" spans="1:26" ht="13.5" customHeight="1">
      <c r="A146" s="216"/>
      <c r="B146" s="440" t="s">
        <v>32</v>
      </c>
      <c r="C146" s="441"/>
      <c r="D146" s="441"/>
      <c r="E146" s="441"/>
      <c r="F146" s="441"/>
      <c r="G146" s="441"/>
      <c r="H146" s="441"/>
      <c r="I146" s="441"/>
      <c r="J146" s="441"/>
      <c r="K146" s="441"/>
      <c r="L146" s="441"/>
      <c r="M146" s="441"/>
      <c r="N146" s="442"/>
      <c r="O146" s="466" t="e">
        <f ca="1">SUM(O140*O143,O142*O144)</f>
        <v>#N/A</v>
      </c>
      <c r="P146" s="467"/>
      <c r="Q146" s="468"/>
      <c r="R146" s="466" t="e">
        <f t="shared" ref="R146" ca="1" si="7">SUM(R140*R143,R142*R144)</f>
        <v>#N/A</v>
      </c>
      <c r="S146" s="467"/>
      <c r="T146" s="468"/>
      <c r="U146" s="466" t="e">
        <f t="shared" ref="U146" ca="1" si="8">SUM(U140*U143,U142*U144)</f>
        <v>#N/A</v>
      </c>
      <c r="V146" s="467"/>
      <c r="W146" s="468"/>
      <c r="X146" s="466" t="e">
        <f t="shared" ref="X146" ca="1" si="9">SUM(X140*X143,X142*X144)</f>
        <v>#N/A</v>
      </c>
      <c r="Y146" s="467"/>
      <c r="Z146" s="468"/>
    </row>
    <row r="147" spans="1:26" ht="13.5" hidden="1" customHeight="1">
      <c r="A147" s="512" t="s">
        <v>373</v>
      </c>
      <c r="B147" s="515" t="s">
        <v>370</v>
      </c>
      <c r="C147" s="308"/>
      <c r="D147" s="308"/>
      <c r="E147" s="308"/>
      <c r="F147" s="308"/>
      <c r="G147" s="308"/>
      <c r="H147" s="308"/>
      <c r="I147" s="308"/>
      <c r="J147" s="308"/>
      <c r="K147" s="308"/>
      <c r="L147" s="308"/>
      <c r="M147" s="308"/>
      <c r="N147" s="309"/>
      <c r="O147" s="449" t="e">
        <f ca="1">O139</f>
        <v>#N/A</v>
      </c>
      <c r="P147" s="450"/>
      <c r="Q147" s="451"/>
      <c r="R147" s="449" t="e">
        <f t="shared" ref="R147" ca="1" si="10">R139</f>
        <v>#N/A</v>
      </c>
      <c r="S147" s="450"/>
      <c r="T147" s="451"/>
      <c r="U147" s="449" t="e">
        <f t="shared" ref="U147" ca="1" si="11">U139</f>
        <v>#N/A</v>
      </c>
      <c r="V147" s="450"/>
      <c r="W147" s="451"/>
      <c r="X147" s="449" t="e">
        <f t="shared" ref="X147" ca="1" si="12">X139</f>
        <v>#N/A</v>
      </c>
      <c r="Y147" s="450"/>
      <c r="Z147" s="451"/>
    </row>
    <row r="148" spans="1:26" ht="13.5" hidden="1" customHeight="1">
      <c r="A148" s="513"/>
      <c r="B148" s="214"/>
      <c r="C148" s="516" t="s">
        <v>32</v>
      </c>
      <c r="D148" s="316"/>
      <c r="E148" s="316"/>
      <c r="F148" s="316"/>
      <c r="G148" s="316"/>
      <c r="H148" s="316"/>
      <c r="I148" s="316"/>
      <c r="J148" s="316"/>
      <c r="K148" s="316"/>
      <c r="L148" s="316"/>
      <c r="M148" s="316"/>
      <c r="N148" s="317"/>
      <c r="O148" s="455" t="e">
        <f t="shared" ref="O148" ca="1" si="13">O140</f>
        <v>#N/A</v>
      </c>
      <c r="P148" s="456"/>
      <c r="Q148" s="457"/>
      <c r="R148" s="455" t="e">
        <f t="shared" ref="R148" ca="1" si="14">R140</f>
        <v>#N/A</v>
      </c>
      <c r="S148" s="456"/>
      <c r="T148" s="457"/>
      <c r="U148" s="455" t="e">
        <f t="shared" ref="U148" ca="1" si="15">U140</f>
        <v>#N/A</v>
      </c>
      <c r="V148" s="456"/>
      <c r="W148" s="457"/>
      <c r="X148" s="455" t="e">
        <f t="shared" ref="X148" ca="1" si="16">X140</f>
        <v>#N/A</v>
      </c>
      <c r="Y148" s="456"/>
      <c r="Z148" s="457"/>
    </row>
    <row r="149" spans="1:26" ht="13.5" hidden="1" customHeight="1">
      <c r="A149" s="513"/>
      <c r="B149" s="517" t="s">
        <v>109</v>
      </c>
      <c r="C149" s="325"/>
      <c r="D149" s="325"/>
      <c r="E149" s="325"/>
      <c r="F149" s="325"/>
      <c r="G149" s="325"/>
      <c r="H149" s="325"/>
      <c r="I149" s="325"/>
      <c r="J149" s="325"/>
      <c r="K149" s="325"/>
      <c r="L149" s="325"/>
      <c r="M149" s="325"/>
      <c r="N149" s="326"/>
      <c r="O149" s="455" t="e">
        <f t="shared" ref="O149" ca="1" si="17">O141</f>
        <v>#N/A</v>
      </c>
      <c r="P149" s="456"/>
      <c r="Q149" s="457"/>
      <c r="R149" s="455" t="e">
        <f t="shared" ref="R149" ca="1" si="18">R141</f>
        <v>#N/A</v>
      </c>
      <c r="S149" s="456"/>
      <c r="T149" s="457"/>
      <c r="U149" s="455" t="e">
        <f t="shared" ref="U149" ca="1" si="19">U141</f>
        <v>#N/A</v>
      </c>
      <c r="V149" s="456"/>
      <c r="W149" s="457"/>
      <c r="X149" s="455" t="e">
        <f t="shared" ref="X149" ca="1" si="20">X141</f>
        <v>#N/A</v>
      </c>
      <c r="Y149" s="456"/>
      <c r="Z149" s="457"/>
    </row>
    <row r="150" spans="1:26" ht="13.5" hidden="1" customHeight="1">
      <c r="A150" s="513"/>
      <c r="B150" s="215"/>
      <c r="C150" s="430" t="s">
        <v>32</v>
      </c>
      <c r="D150" s="431"/>
      <c r="E150" s="431"/>
      <c r="F150" s="431"/>
      <c r="G150" s="431"/>
      <c r="H150" s="431"/>
      <c r="I150" s="431"/>
      <c r="J150" s="431"/>
      <c r="K150" s="431"/>
      <c r="L150" s="431"/>
      <c r="M150" s="431"/>
      <c r="N150" s="432"/>
      <c r="O150" s="480" t="e">
        <f t="shared" ref="O150" ca="1" si="21">O142</f>
        <v>#N/A</v>
      </c>
      <c r="P150" s="481"/>
      <c r="Q150" s="482"/>
      <c r="R150" s="480" t="e">
        <f t="shared" ref="R150" ca="1" si="22">R142</f>
        <v>#N/A</v>
      </c>
      <c r="S150" s="481"/>
      <c r="T150" s="482"/>
      <c r="U150" s="480" t="e">
        <f t="shared" ref="U150" ca="1" si="23">U142</f>
        <v>#N/A</v>
      </c>
      <c r="V150" s="481"/>
      <c r="W150" s="482"/>
      <c r="X150" s="480" t="e">
        <f t="shared" ref="X150" ca="1" si="24">X142</f>
        <v>#N/A</v>
      </c>
      <c r="Y150" s="481"/>
      <c r="Z150" s="482"/>
    </row>
    <row r="151" spans="1:26" ht="13.5" hidden="1" customHeight="1">
      <c r="A151" s="513"/>
      <c r="B151" s="433" t="s">
        <v>386</v>
      </c>
      <c r="C151" s="434"/>
      <c r="D151" s="434"/>
      <c r="E151" s="434"/>
      <c r="F151" s="434"/>
      <c r="G151" s="434"/>
      <c r="H151" s="434"/>
      <c r="I151" s="434"/>
      <c r="J151" s="434"/>
      <c r="K151" s="434"/>
      <c r="L151" s="434"/>
      <c r="M151" s="434"/>
      <c r="N151" s="435"/>
      <c r="O151" s="443">
        <f>'在籍児童一覧（幼稚園）'!N160</f>
        <v>0</v>
      </c>
      <c r="P151" s="444"/>
      <c r="Q151" s="445"/>
      <c r="R151" s="443">
        <f>'在籍児童一覧（幼稚園）'!P160</f>
        <v>0</v>
      </c>
      <c r="S151" s="444"/>
      <c r="T151" s="445"/>
      <c r="U151" s="443">
        <f>'在籍児童一覧（幼稚園）'!R160</f>
        <v>0</v>
      </c>
      <c r="V151" s="444"/>
      <c r="W151" s="445"/>
      <c r="X151" s="443">
        <f>'在籍児童一覧（幼稚園）'!T160</f>
        <v>0</v>
      </c>
      <c r="Y151" s="444"/>
      <c r="Z151" s="445"/>
    </row>
    <row r="152" spans="1:26" ht="13.5" hidden="1" customHeight="1">
      <c r="A152" s="513"/>
      <c r="B152" s="436" t="s">
        <v>387</v>
      </c>
      <c r="C152" s="431"/>
      <c r="D152" s="431"/>
      <c r="E152" s="431"/>
      <c r="F152" s="431"/>
      <c r="G152" s="431"/>
      <c r="H152" s="431"/>
      <c r="I152" s="431"/>
      <c r="J152" s="431"/>
      <c r="K152" s="431"/>
      <c r="L152" s="431"/>
      <c r="M152" s="431"/>
      <c r="N152" s="432"/>
      <c r="O152" s="446">
        <f>'在籍児童一覧（幼稚園）'!N162</f>
        <v>0</v>
      </c>
      <c r="P152" s="447"/>
      <c r="Q152" s="448"/>
      <c r="R152" s="446">
        <f>'在籍児童一覧（幼稚園）'!P162</f>
        <v>0</v>
      </c>
      <c r="S152" s="447"/>
      <c r="T152" s="448"/>
      <c r="U152" s="446">
        <f>'在籍児童一覧（幼稚園）'!R162</f>
        <v>0</v>
      </c>
      <c r="V152" s="447"/>
      <c r="W152" s="448"/>
      <c r="X152" s="446">
        <f>'在籍児童一覧（幼稚園）'!T162</f>
        <v>0</v>
      </c>
      <c r="Y152" s="447"/>
      <c r="Z152" s="448"/>
    </row>
    <row r="153" spans="1:26" ht="13.5" hidden="1" customHeight="1">
      <c r="A153" s="513"/>
      <c r="B153" s="437" t="s">
        <v>110</v>
      </c>
      <c r="C153" s="438"/>
      <c r="D153" s="438"/>
      <c r="E153" s="438"/>
      <c r="F153" s="438"/>
      <c r="G153" s="438"/>
      <c r="H153" s="438"/>
      <c r="I153" s="438"/>
      <c r="J153" s="438"/>
      <c r="K153" s="438"/>
      <c r="L153" s="438"/>
      <c r="M153" s="438"/>
      <c r="N153" s="439"/>
      <c r="O153" s="449" t="e">
        <f ca="1">SUM(O147*O151,O149*O152)</f>
        <v>#N/A</v>
      </c>
      <c r="P153" s="450"/>
      <c r="Q153" s="451"/>
      <c r="R153" s="452" t="e">
        <f t="shared" ref="R153" ca="1" si="25">SUM(R147*R151,R149*R152)</f>
        <v>#N/A</v>
      </c>
      <c r="S153" s="453"/>
      <c r="T153" s="454"/>
      <c r="U153" s="452" t="e">
        <f t="shared" ref="U153" ca="1" si="26">SUM(U147*U151,U149*U152)</f>
        <v>#N/A</v>
      </c>
      <c r="V153" s="453"/>
      <c r="W153" s="454"/>
      <c r="X153" s="452" t="e">
        <f t="shared" ref="X153" ca="1" si="27">SUM(X147*X151,X149*X152)</f>
        <v>#N/A</v>
      </c>
      <c r="Y153" s="453"/>
      <c r="Z153" s="454"/>
    </row>
    <row r="154" spans="1:26" ht="13.5" hidden="1" customHeight="1">
      <c r="A154" s="514"/>
      <c r="B154" s="216"/>
      <c r="C154" s="440" t="s">
        <v>32</v>
      </c>
      <c r="D154" s="441"/>
      <c r="E154" s="441"/>
      <c r="F154" s="441"/>
      <c r="G154" s="441"/>
      <c r="H154" s="441"/>
      <c r="I154" s="441"/>
      <c r="J154" s="441"/>
      <c r="K154" s="441"/>
      <c r="L154" s="441"/>
      <c r="M154" s="441"/>
      <c r="N154" s="442"/>
      <c r="O154" s="455" t="e">
        <f ca="1">SUM(O148*O151,O150*O152)</f>
        <v>#N/A</v>
      </c>
      <c r="P154" s="456"/>
      <c r="Q154" s="457"/>
      <c r="R154" s="455" t="e">
        <f t="shared" ref="R154" ca="1" si="28">SUM(R148*R151,R150*R152)</f>
        <v>#N/A</v>
      </c>
      <c r="S154" s="456"/>
      <c r="T154" s="457"/>
      <c r="U154" s="455" t="e">
        <f t="shared" ref="U154" ca="1" si="29">SUM(U148*U151,U150*U152)</f>
        <v>#N/A</v>
      </c>
      <c r="V154" s="456"/>
      <c r="W154" s="457"/>
      <c r="X154" s="455" t="e">
        <f t="shared" ref="X154" ca="1" si="30">SUM(X148*X151,X150*X152)</f>
        <v>#N/A</v>
      </c>
      <c r="Y154" s="456"/>
      <c r="Z154" s="457"/>
    </row>
    <row r="155" spans="1:26" ht="13.5" hidden="1" customHeight="1">
      <c r="A155" s="217"/>
      <c r="B155" s="218"/>
      <c r="C155" s="218"/>
      <c r="D155" s="218"/>
      <c r="E155" s="218"/>
      <c r="F155" s="218"/>
      <c r="G155" s="218"/>
      <c r="H155" s="218"/>
      <c r="I155" s="219"/>
      <c r="J155" s="219"/>
      <c r="K155" s="219"/>
      <c r="L155" s="219"/>
      <c r="M155" s="219"/>
      <c r="N155" s="219"/>
      <c r="O155" s="219"/>
      <c r="P155" s="219"/>
      <c r="Q155" s="219"/>
      <c r="R155" s="219"/>
      <c r="S155" s="219"/>
      <c r="T155" s="219"/>
      <c r="U155" s="219"/>
      <c r="V155" s="219"/>
      <c r="W155" s="219"/>
      <c r="X155" s="219"/>
      <c r="Y155" s="219"/>
      <c r="Z155" s="219"/>
    </row>
    <row r="156" spans="1:26" ht="13.5" hidden="1" customHeight="1">
      <c r="A156" s="511" t="s">
        <v>111</v>
      </c>
      <c r="B156" s="392"/>
      <c r="C156" s="392"/>
      <c r="D156" s="392"/>
      <c r="E156" s="392"/>
      <c r="F156" s="392"/>
      <c r="G156" s="392"/>
      <c r="H156" s="392"/>
      <c r="I156" s="392"/>
      <c r="J156" s="392"/>
      <c r="K156" s="392"/>
      <c r="L156" s="392"/>
      <c r="M156" s="392"/>
      <c r="N156" s="393"/>
      <c r="O156" s="418" t="e">
        <f ca="1">IF(I98="適用",SUM(ROUNDDOWN(SUM(O61,O65,O68,O77,O80,O83,O86,O95)*M98,-1),O125),SUM(O61,O65,O68,O77,O80,O83,O86,O95,O125))</f>
        <v>#N/A</v>
      </c>
      <c r="P156" s="419"/>
      <c r="Q156" s="420"/>
      <c r="R156" s="418" t="e">
        <f ca="1">IF(I98="適用",SUM(ROUNDDOWN(SUM(O61,O65,O68,O77,O80,O83,O86,O95)*M98,-1),O125),SUM(O61,O65,O68,O77,O80,O83,O86,O95,O125))</f>
        <v>#N/A</v>
      </c>
      <c r="S156" s="419"/>
      <c r="T156" s="420"/>
      <c r="U156" s="418" t="e">
        <f ca="1">IF(I98="適用",SUM(ROUNDDOWN(SUM(U61,U65,O68,U71,O77,O80,O83,O86,O95)*M98,-1),O125),SUM(U61,U65,O68,U71,O77,O80,O83,O86,O95,O125))</f>
        <v>#N/A</v>
      </c>
      <c r="V156" s="419"/>
      <c r="W156" s="420"/>
      <c r="X156" s="418" t="e">
        <f ca="1">IF(I98="適用",SUM(ROUNDDOWN(SUM(U61,U65,O68,U71,X74,O77,O80,O83,O86,O95)*M98,-1),O125),SUM(U61,U65,O68,U71,X74,O77,O80,O83,O86,O95,O125))</f>
        <v>#N/A</v>
      </c>
      <c r="Y156" s="419"/>
      <c r="Z156" s="420"/>
    </row>
    <row r="157" spans="1:26" ht="13.5" hidden="1" customHeight="1">
      <c r="A157" s="220"/>
      <c r="B157" s="509" t="s">
        <v>32</v>
      </c>
      <c r="C157" s="398"/>
      <c r="D157" s="398"/>
      <c r="E157" s="398"/>
      <c r="F157" s="398"/>
      <c r="G157" s="398"/>
      <c r="H157" s="398"/>
      <c r="I157" s="398"/>
      <c r="J157" s="398"/>
      <c r="K157" s="398"/>
      <c r="L157" s="398"/>
      <c r="M157" s="398"/>
      <c r="N157" s="399"/>
      <c r="O157" s="427" t="e">
        <f ca="1">IF(I98="適用",ROUNDDOWN(SUM(O65,O70,O79,O82,O85,O89,O97)*M98,-1),SUM(O65,O70,O79,O82,O85,O89,O97))</f>
        <v>#N/A</v>
      </c>
      <c r="P157" s="428"/>
      <c r="Q157" s="429"/>
      <c r="R157" s="427" t="e">
        <f ca="1">IF(I98="適用",ROUNDDOWN(SUM(O65,O70,O79,O82,O85,O89,O97)*M98,-1),SUM(O65,O70,O79,O82,O85,O89,O97))</f>
        <v>#N/A</v>
      </c>
      <c r="S157" s="428"/>
      <c r="T157" s="429"/>
      <c r="U157" s="427" t="e">
        <f ca="1">IF(I98="適用",ROUNDDOWN(SUM(U65,O70,U73,O79,O82,O85,O89,O97)*M98,-1),SUM(U65,O70,U73,O79,O82,O85,O89,O97))</f>
        <v>#N/A</v>
      </c>
      <c r="V157" s="428"/>
      <c r="W157" s="429"/>
      <c r="X157" s="427" t="e">
        <f ca="1">IF(I98="適用",ROUNDDOWN(SUM(U65,O70,U73,X76,O79,O82,O85,O89,O97)*M98,-1),SUM(U65,O70,U73,X76,O79,O82,O85,O89,O97))</f>
        <v>#N/A</v>
      </c>
      <c r="Y157" s="428"/>
      <c r="Z157" s="429"/>
    </row>
    <row r="158" spans="1:26" ht="13.5" hidden="1" customHeight="1">
      <c r="A158" s="510" t="s">
        <v>112</v>
      </c>
      <c r="B158" s="395"/>
      <c r="C158" s="395"/>
      <c r="D158" s="395"/>
      <c r="E158" s="395"/>
      <c r="F158" s="395"/>
      <c r="G158" s="395"/>
      <c r="H158" s="395"/>
      <c r="I158" s="395"/>
      <c r="J158" s="395"/>
      <c r="K158" s="395"/>
      <c r="L158" s="395"/>
      <c r="M158" s="395"/>
      <c r="N158" s="396"/>
      <c r="O158" s="418" t="e">
        <f ca="1">O156+O91</f>
        <v>#N/A</v>
      </c>
      <c r="P158" s="419"/>
      <c r="Q158" s="420"/>
      <c r="R158" s="418" t="e">
        <f ca="1">R156+O91</f>
        <v>#N/A</v>
      </c>
      <c r="S158" s="419"/>
      <c r="T158" s="420"/>
      <c r="U158" s="418" t="e">
        <f ca="1">U156+O91</f>
        <v>#N/A</v>
      </c>
      <c r="V158" s="419"/>
      <c r="W158" s="420"/>
      <c r="X158" s="418" t="e">
        <f ca="1">X156+O91</f>
        <v>#N/A</v>
      </c>
      <c r="Y158" s="419"/>
      <c r="Z158" s="420"/>
    </row>
    <row r="159" spans="1:26" ht="13.5" hidden="1" customHeight="1">
      <c r="A159" s="220"/>
      <c r="B159" s="394" t="s">
        <v>32</v>
      </c>
      <c r="C159" s="395"/>
      <c r="D159" s="395"/>
      <c r="E159" s="395"/>
      <c r="F159" s="395"/>
      <c r="G159" s="395"/>
      <c r="H159" s="395"/>
      <c r="I159" s="395"/>
      <c r="J159" s="395"/>
      <c r="K159" s="395"/>
      <c r="L159" s="395"/>
      <c r="M159" s="395"/>
      <c r="N159" s="396"/>
      <c r="O159" s="421" t="e">
        <f ca="1">O157</f>
        <v>#N/A</v>
      </c>
      <c r="P159" s="422"/>
      <c r="Q159" s="423"/>
      <c r="R159" s="421" t="e">
        <f ca="1">R157</f>
        <v>#N/A</v>
      </c>
      <c r="S159" s="422"/>
      <c r="T159" s="423"/>
      <c r="U159" s="421" t="e">
        <f ca="1">U157</f>
        <v>#N/A</v>
      </c>
      <c r="V159" s="422"/>
      <c r="W159" s="423"/>
      <c r="X159" s="421" t="e">
        <f ca="1">X157</f>
        <v>#N/A</v>
      </c>
      <c r="Y159" s="422"/>
      <c r="Z159" s="423"/>
    </row>
    <row r="160" spans="1:26" ht="13.5" hidden="1" customHeight="1">
      <c r="A160" s="497" t="s">
        <v>113</v>
      </c>
      <c r="B160" s="404"/>
      <c r="C160" s="404"/>
      <c r="D160" s="404"/>
      <c r="E160" s="404"/>
      <c r="F160" s="404"/>
      <c r="G160" s="404"/>
      <c r="H160" s="404"/>
      <c r="I160" s="404"/>
      <c r="J160" s="404"/>
      <c r="K160" s="404"/>
      <c r="L160" s="404"/>
      <c r="M160" s="404"/>
      <c r="N160" s="405"/>
      <c r="O160" s="370">
        <f>IF(I98="適用",SUM(ROUNDDOWN(O90*M98,-1),O104,O107,O110,O113,O116,O119,O122,O124,O126,O127,O128,O129,O130,O131,O134),SUM(O90,O104,O107,O110,O113,O116,O119,O122,,O124,O126,O127,O128,O129,O130,O131,O134))</f>
        <v>0</v>
      </c>
      <c r="P160" s="371"/>
      <c r="Q160" s="372"/>
      <c r="R160" s="370">
        <f>O160</f>
        <v>0</v>
      </c>
      <c r="S160" s="371"/>
      <c r="T160" s="372"/>
      <c r="U160" s="370">
        <f>O160</f>
        <v>0</v>
      </c>
      <c r="V160" s="371"/>
      <c r="W160" s="372"/>
      <c r="X160" s="370">
        <f>O160</f>
        <v>0</v>
      </c>
      <c r="Y160" s="371"/>
      <c r="Z160" s="372"/>
    </row>
    <row r="161" spans="1:47" ht="13.5" hidden="1" customHeight="1">
      <c r="A161" s="221"/>
      <c r="B161" s="379" t="s">
        <v>32</v>
      </c>
      <c r="C161" s="380"/>
      <c r="D161" s="380"/>
      <c r="E161" s="380"/>
      <c r="F161" s="380"/>
      <c r="G161" s="380"/>
      <c r="H161" s="380"/>
      <c r="I161" s="380"/>
      <c r="J161" s="380"/>
      <c r="K161" s="380"/>
      <c r="L161" s="380"/>
      <c r="M161" s="380"/>
      <c r="N161" s="381"/>
      <c r="O161" s="373">
        <f>SUM(O106,O109,O112,O115,O118,O121,O133)</f>
        <v>0</v>
      </c>
      <c r="P161" s="374"/>
      <c r="Q161" s="375"/>
      <c r="R161" s="373">
        <f>SUM(O106,O109,O112,O115,O118,O121,O133)</f>
        <v>0</v>
      </c>
      <c r="S161" s="374"/>
      <c r="T161" s="375"/>
      <c r="U161" s="373">
        <f>SUM(O106,O109,O112,O115,O118,O121,O133)</f>
        <v>0</v>
      </c>
      <c r="V161" s="374"/>
      <c r="W161" s="375"/>
      <c r="X161" s="373">
        <f>SUM(O106,O109,O112,O115,O118,O121,O133)</f>
        <v>0</v>
      </c>
      <c r="Y161" s="374"/>
      <c r="Z161" s="375"/>
    </row>
    <row r="162" spans="1:47" s="156" customFormat="1" ht="13.5" hidden="1" customHeight="1">
      <c r="A162" s="400" t="s">
        <v>365</v>
      </c>
      <c r="B162" s="401"/>
      <c r="C162" s="401"/>
      <c r="D162" s="401"/>
      <c r="E162" s="401"/>
      <c r="F162" s="401"/>
      <c r="G162" s="401"/>
      <c r="H162" s="401"/>
      <c r="I162" s="401"/>
      <c r="J162" s="401"/>
      <c r="K162" s="402"/>
      <c r="L162" s="506" t="s">
        <v>119</v>
      </c>
      <c r="M162" s="507"/>
      <c r="N162" s="508"/>
      <c r="O162" s="382">
        <f>'在籍児童一覧（幼稚園）'!N150</f>
        <v>0</v>
      </c>
      <c r="P162" s="383"/>
      <c r="Q162" s="384"/>
      <c r="R162" s="416">
        <f>'在籍児童一覧（幼稚園）'!P150</f>
        <v>0</v>
      </c>
      <c r="S162" s="383"/>
      <c r="T162" s="417"/>
      <c r="U162" s="382">
        <f>'在籍児童一覧（幼稚園）'!R150</f>
        <v>0</v>
      </c>
      <c r="V162" s="383"/>
      <c r="W162" s="384"/>
      <c r="X162" s="416">
        <f>'在籍児童一覧（幼稚園）'!T150</f>
        <v>0</v>
      </c>
      <c r="Y162" s="383"/>
      <c r="Z162" s="384"/>
      <c r="AA162" s="172">
        <v>0</v>
      </c>
      <c r="AB162" s="172">
        <v>1</v>
      </c>
      <c r="AC162" s="172">
        <v>2</v>
      </c>
      <c r="AD162" s="172">
        <v>3</v>
      </c>
      <c r="AE162" s="172">
        <v>4</v>
      </c>
      <c r="AF162" s="172">
        <v>5</v>
      </c>
      <c r="AG162" s="172">
        <v>6</v>
      </c>
      <c r="AH162" s="172">
        <v>7</v>
      </c>
      <c r="AI162" s="172">
        <v>8</v>
      </c>
      <c r="AJ162" s="172">
        <v>9</v>
      </c>
      <c r="AK162" s="172">
        <v>10</v>
      </c>
      <c r="AL162" s="172">
        <v>11</v>
      </c>
      <c r="AM162" s="172">
        <v>12</v>
      </c>
      <c r="AN162" s="172">
        <v>13</v>
      </c>
      <c r="AO162" s="172">
        <v>14</v>
      </c>
      <c r="AP162" s="172">
        <v>15</v>
      </c>
      <c r="AQ162" s="172">
        <v>16</v>
      </c>
      <c r="AR162" s="172">
        <v>17</v>
      </c>
      <c r="AS162" s="172">
        <v>18</v>
      </c>
      <c r="AT162" s="172">
        <v>19</v>
      </c>
      <c r="AU162" s="172">
        <v>20</v>
      </c>
    </row>
    <row r="163" spans="1:47" s="156" customFormat="1" ht="13.5" hidden="1" customHeight="1">
      <c r="A163" s="403" t="s">
        <v>366</v>
      </c>
      <c r="B163" s="404"/>
      <c r="C163" s="404"/>
      <c r="D163" s="404"/>
      <c r="E163" s="404"/>
      <c r="F163" s="404"/>
      <c r="G163" s="404"/>
      <c r="H163" s="404"/>
      <c r="I163" s="404"/>
      <c r="J163" s="404"/>
      <c r="K163" s="405"/>
      <c r="L163" s="409"/>
      <c r="M163" s="410"/>
      <c r="N163" s="411"/>
      <c r="O163" s="412">
        <f>'在籍児童一覧（幼稚園）'!N151</f>
        <v>0</v>
      </c>
      <c r="P163" s="413"/>
      <c r="Q163" s="414"/>
      <c r="R163" s="412">
        <f>'在籍児童一覧（幼稚園）'!P151</f>
        <v>0</v>
      </c>
      <c r="S163" s="413"/>
      <c r="T163" s="414"/>
      <c r="U163" s="412">
        <f>'在籍児童一覧（幼稚園）'!R151</f>
        <v>0</v>
      </c>
      <c r="V163" s="413"/>
      <c r="W163" s="414"/>
      <c r="X163" s="412">
        <f>'在籍児童一覧（幼稚園）'!T151</f>
        <v>0</v>
      </c>
      <c r="Y163" s="413"/>
      <c r="Z163" s="414"/>
    </row>
    <row r="164" spans="1:47" ht="13.5" hidden="1" customHeight="1">
      <c r="A164" s="497" t="s">
        <v>394</v>
      </c>
      <c r="B164" s="498"/>
      <c r="C164" s="498"/>
      <c r="D164" s="498"/>
      <c r="E164" s="498"/>
      <c r="F164" s="498"/>
      <c r="G164" s="498"/>
      <c r="H164" s="498"/>
      <c r="I164" s="498"/>
      <c r="J164" s="498"/>
      <c r="K164" s="498"/>
      <c r="L164" s="498"/>
      <c r="M164" s="498"/>
      <c r="N164" s="499"/>
      <c r="O164" s="370" t="e">
        <f ca="1">SUM(ROUNDDOWN(O156*O162/20,-1),ROUNDDOWN(O156*O163/20,-1))</f>
        <v>#N/A</v>
      </c>
      <c r="P164" s="371"/>
      <c r="Q164" s="372"/>
      <c r="R164" s="370" t="e">
        <f t="shared" ref="R164" ca="1" si="31">SUM(ROUNDDOWN(R156*R162/20,-1),ROUNDDOWN(R156*R163/20,-1))</f>
        <v>#N/A</v>
      </c>
      <c r="S164" s="371"/>
      <c r="T164" s="372"/>
      <c r="U164" s="370" t="e">
        <f t="shared" ref="U164" ca="1" si="32">SUM(ROUNDDOWN(U156*U162/20,-1),ROUNDDOWN(U156*U163/20,-1))</f>
        <v>#N/A</v>
      </c>
      <c r="V164" s="371"/>
      <c r="W164" s="372"/>
      <c r="X164" s="370" t="e">
        <f t="shared" ref="X164" ca="1" si="33">SUM(ROUNDDOWN(X156*X162/20,-1),ROUNDDOWN(X156*X163/20,-1))</f>
        <v>#N/A</v>
      </c>
      <c r="Y164" s="371"/>
      <c r="Z164" s="372"/>
    </row>
    <row r="165" spans="1:47" ht="13.5" hidden="1" customHeight="1">
      <c r="A165" s="221"/>
      <c r="B165" s="379" t="s">
        <v>32</v>
      </c>
      <c r="C165" s="380"/>
      <c r="D165" s="380"/>
      <c r="E165" s="380"/>
      <c r="F165" s="380"/>
      <c r="G165" s="380"/>
      <c r="H165" s="380"/>
      <c r="I165" s="380"/>
      <c r="J165" s="380"/>
      <c r="K165" s="380"/>
      <c r="L165" s="380"/>
      <c r="M165" s="380"/>
      <c r="N165" s="381"/>
      <c r="O165" s="373" t="e">
        <f ca="1">SUM(ROUNDDOWN(O157*O162/20,-1),ROUNDDOWN(O157*O163/20,-1))</f>
        <v>#N/A</v>
      </c>
      <c r="P165" s="374"/>
      <c r="Q165" s="375"/>
      <c r="R165" s="373" t="e">
        <f t="shared" ref="R165" ca="1" si="34">SUM(ROUNDDOWN(R157*R162/20,-1),ROUNDDOWN(R157*R163/20,-1))</f>
        <v>#N/A</v>
      </c>
      <c r="S165" s="374"/>
      <c r="T165" s="375"/>
      <c r="U165" s="373" t="e">
        <f t="shared" ref="U165" ca="1" si="35">SUM(ROUNDDOWN(U157*U162/20,-1),ROUNDDOWN(U157*U163/20,-1))</f>
        <v>#N/A</v>
      </c>
      <c r="V165" s="374"/>
      <c r="W165" s="375"/>
      <c r="X165" s="373" t="e">
        <f t="shared" ref="X165" ca="1" si="36">SUM(ROUNDDOWN(X157*X162/20,-1),ROUNDDOWN(X157*X163/20,-1))</f>
        <v>#N/A</v>
      </c>
      <c r="Y165" s="374"/>
      <c r="Z165" s="375"/>
    </row>
    <row r="166" spans="1:47" s="156" customFormat="1" ht="13.5" hidden="1" customHeight="1">
      <c r="A166" s="400" t="s">
        <v>365</v>
      </c>
      <c r="B166" s="401"/>
      <c r="C166" s="401"/>
      <c r="D166" s="401"/>
      <c r="E166" s="401"/>
      <c r="F166" s="401"/>
      <c r="G166" s="401"/>
      <c r="H166" s="401"/>
      <c r="I166" s="401"/>
      <c r="J166" s="401"/>
      <c r="K166" s="402"/>
      <c r="L166" s="506" t="s">
        <v>119</v>
      </c>
      <c r="M166" s="507"/>
      <c r="N166" s="508"/>
      <c r="O166" s="415">
        <f>'在籍児童一覧（幼稚園）'!N152</f>
        <v>0</v>
      </c>
      <c r="P166" s="386"/>
      <c r="Q166" s="387"/>
      <c r="R166" s="416">
        <f>'在籍児童一覧（幼稚園）'!P152</f>
        <v>0</v>
      </c>
      <c r="S166" s="383"/>
      <c r="T166" s="417"/>
      <c r="U166" s="382">
        <f>'在籍児童一覧（幼稚園）'!R152</f>
        <v>0</v>
      </c>
      <c r="V166" s="383"/>
      <c r="W166" s="384"/>
      <c r="X166" s="416">
        <f>'在籍児童一覧（幼稚園）'!T152</f>
        <v>0</v>
      </c>
      <c r="Y166" s="383"/>
      <c r="Z166" s="384"/>
    </row>
    <row r="167" spans="1:47" s="156" customFormat="1" ht="13.5" hidden="1" customHeight="1">
      <c r="A167" s="403" t="s">
        <v>376</v>
      </c>
      <c r="B167" s="404"/>
      <c r="C167" s="404"/>
      <c r="D167" s="404"/>
      <c r="E167" s="404"/>
      <c r="F167" s="404"/>
      <c r="G167" s="404"/>
      <c r="H167" s="404"/>
      <c r="I167" s="404"/>
      <c r="J167" s="404"/>
      <c r="K167" s="405"/>
      <c r="L167" s="409"/>
      <c r="M167" s="410"/>
      <c r="N167" s="411"/>
      <c r="O167" s="412">
        <f>'在籍児童一覧（幼稚園）'!N153</f>
        <v>0</v>
      </c>
      <c r="P167" s="413"/>
      <c r="Q167" s="414"/>
      <c r="R167" s="505">
        <f>'在籍児童一覧（幼稚園）'!P153</f>
        <v>0</v>
      </c>
      <c r="S167" s="413"/>
      <c r="T167" s="414"/>
      <c r="U167" s="505">
        <f>'在籍児童一覧（幼稚園）'!R153</f>
        <v>0</v>
      </c>
      <c r="V167" s="413"/>
      <c r="W167" s="414"/>
      <c r="X167" s="505">
        <f>'在籍児童一覧（幼稚園）'!T153</f>
        <v>0</v>
      </c>
      <c r="Y167" s="413"/>
      <c r="Z167" s="414"/>
    </row>
    <row r="168" spans="1:47" ht="13.5" hidden="1" customHeight="1">
      <c r="A168" s="497" t="s">
        <v>395</v>
      </c>
      <c r="B168" s="498"/>
      <c r="C168" s="498"/>
      <c r="D168" s="498"/>
      <c r="E168" s="498"/>
      <c r="F168" s="498"/>
      <c r="G168" s="498"/>
      <c r="H168" s="498"/>
      <c r="I168" s="498"/>
      <c r="J168" s="498"/>
      <c r="K168" s="498"/>
      <c r="L168" s="498"/>
      <c r="M168" s="498"/>
      <c r="N168" s="499"/>
      <c r="O168" s="370" t="e">
        <f ca="1">SUM(ROUNDDOWN(O158*O166/20,-1),ROUNDDOWN(O158*O167/20,-1))</f>
        <v>#N/A</v>
      </c>
      <c r="P168" s="371"/>
      <c r="Q168" s="372"/>
      <c r="R168" s="370" t="e">
        <f t="shared" ref="R168" ca="1" si="37">SUM(ROUNDDOWN(R158*R166/20,-1),ROUNDDOWN(R158*R167/20,-1))</f>
        <v>#N/A</v>
      </c>
      <c r="S168" s="371"/>
      <c r="T168" s="372"/>
      <c r="U168" s="370" t="e">
        <f t="shared" ref="U168" ca="1" si="38">SUM(ROUNDDOWN(U158*U166/20,-1),ROUNDDOWN(U158*U167/20,-1))</f>
        <v>#N/A</v>
      </c>
      <c r="V168" s="371"/>
      <c r="W168" s="372"/>
      <c r="X168" s="370" t="e">
        <f t="shared" ref="X168" ca="1" si="39">SUM(ROUNDDOWN(X158*X166/20,-1),ROUNDDOWN(X158*X167/20,-1))</f>
        <v>#N/A</v>
      </c>
      <c r="Y168" s="371"/>
      <c r="Z168" s="372"/>
    </row>
    <row r="169" spans="1:47" ht="13.5" hidden="1" customHeight="1">
      <c r="A169" s="221"/>
      <c r="B169" s="379" t="s">
        <v>32</v>
      </c>
      <c r="C169" s="380"/>
      <c r="D169" s="380"/>
      <c r="E169" s="380"/>
      <c r="F169" s="380"/>
      <c r="G169" s="380"/>
      <c r="H169" s="380"/>
      <c r="I169" s="380"/>
      <c r="J169" s="380"/>
      <c r="K169" s="380"/>
      <c r="L169" s="380"/>
      <c r="M169" s="380"/>
      <c r="N169" s="381"/>
      <c r="O169" s="373" t="e">
        <f ca="1">SUM(ROUNDDOWN(O159*O166/20,-1),ROUNDDOWN(O159*O167/20,-1))</f>
        <v>#N/A</v>
      </c>
      <c r="P169" s="374"/>
      <c r="Q169" s="375"/>
      <c r="R169" s="373" t="e">
        <f t="shared" ref="R169" ca="1" si="40">SUM(ROUNDDOWN(R159*R166/20,-1),ROUNDDOWN(R159*R167/20,-1))</f>
        <v>#N/A</v>
      </c>
      <c r="S169" s="374"/>
      <c r="T169" s="375"/>
      <c r="U169" s="373" t="e">
        <f t="shared" ref="U169" ca="1" si="41">SUM(ROUNDDOWN(U159*U166/20,-1),ROUNDDOWN(U159*U167/20,-1))</f>
        <v>#N/A</v>
      </c>
      <c r="V169" s="374"/>
      <c r="W169" s="375"/>
      <c r="X169" s="373" t="e">
        <f t="shared" ref="X169" ca="1" si="42">SUM(ROUNDDOWN(X159*X166/20,-1),ROUNDDOWN(X159*X167/20,-1))</f>
        <v>#N/A</v>
      </c>
      <c r="Y169" s="374"/>
      <c r="Z169" s="375"/>
    </row>
    <row r="170" spans="1:47" s="156" customFormat="1" ht="13.5" hidden="1" customHeight="1">
      <c r="A170" s="400" t="s">
        <v>365</v>
      </c>
      <c r="B170" s="401"/>
      <c r="C170" s="401"/>
      <c r="D170" s="401"/>
      <c r="E170" s="401"/>
      <c r="F170" s="401"/>
      <c r="G170" s="401"/>
      <c r="H170" s="401"/>
      <c r="I170" s="401"/>
      <c r="J170" s="401"/>
      <c r="K170" s="402"/>
      <c r="L170" s="506" t="s">
        <v>119</v>
      </c>
      <c r="M170" s="507"/>
      <c r="N170" s="508"/>
      <c r="O170" s="382">
        <f>'在籍児童一覧（幼稚園）'!N154</f>
        <v>0</v>
      </c>
      <c r="P170" s="383"/>
      <c r="Q170" s="384"/>
      <c r="R170" s="382">
        <f>'在籍児童一覧（幼稚園）'!P154</f>
        <v>0</v>
      </c>
      <c r="S170" s="383"/>
      <c r="T170" s="384"/>
      <c r="U170" s="382">
        <f>'在籍児童一覧（幼稚園）'!R154</f>
        <v>0</v>
      </c>
      <c r="V170" s="383"/>
      <c r="W170" s="384"/>
      <c r="X170" s="382">
        <f>'在籍児童一覧（幼稚園）'!T154</f>
        <v>0</v>
      </c>
      <c r="Y170" s="383"/>
      <c r="Z170" s="384"/>
    </row>
    <row r="171" spans="1:47" s="156" customFormat="1" ht="13.5" hidden="1" customHeight="1">
      <c r="A171" s="403" t="s">
        <v>401</v>
      </c>
      <c r="B171" s="404"/>
      <c r="C171" s="404"/>
      <c r="D171" s="404"/>
      <c r="E171" s="404"/>
      <c r="F171" s="404"/>
      <c r="G171" s="404"/>
      <c r="H171" s="404"/>
      <c r="I171" s="404"/>
      <c r="J171" s="404"/>
      <c r="K171" s="405"/>
      <c r="L171" s="409"/>
      <c r="M171" s="410"/>
      <c r="N171" s="411"/>
      <c r="O171" s="412">
        <f>'在籍児童一覧（幼稚園）'!N155</f>
        <v>0</v>
      </c>
      <c r="P171" s="413"/>
      <c r="Q171" s="414"/>
      <c r="R171" s="505">
        <f>'在籍児童一覧（幼稚園）'!P155</f>
        <v>0</v>
      </c>
      <c r="S171" s="413"/>
      <c r="T171" s="414"/>
      <c r="U171" s="505">
        <f>'在籍児童一覧（幼稚園）'!R155</f>
        <v>0</v>
      </c>
      <c r="V171" s="413"/>
      <c r="W171" s="414"/>
      <c r="X171" s="505">
        <f>'在籍児童一覧（幼稚園）'!T155</f>
        <v>0</v>
      </c>
      <c r="Y171" s="413"/>
      <c r="Z171" s="414"/>
    </row>
    <row r="172" spans="1:47" ht="13.5" hidden="1" customHeight="1">
      <c r="A172" s="497" t="s">
        <v>396</v>
      </c>
      <c r="B172" s="498"/>
      <c r="C172" s="498"/>
      <c r="D172" s="498"/>
      <c r="E172" s="498"/>
      <c r="F172" s="498"/>
      <c r="G172" s="498"/>
      <c r="H172" s="498"/>
      <c r="I172" s="498"/>
      <c r="J172" s="498"/>
      <c r="K172" s="498"/>
      <c r="L172" s="498"/>
      <c r="M172" s="498"/>
      <c r="N172" s="499"/>
      <c r="O172" s="370" t="e">
        <f ca="1">SUM(ROUNDDOWN(O156*O170/20,-1),ROUNDDOWN(O156*O171/20,-1),IF(O170&lt;1,0,O160),IF(O171&lt;1,0,O160))</f>
        <v>#N/A</v>
      </c>
      <c r="P172" s="371"/>
      <c r="Q172" s="372"/>
      <c r="R172" s="370" t="e">
        <f ca="1">SUM(ROUNDDOWN(R156*R170/20,-1),ROUNDDOWN(R156*R171/20,-1),IF(R170&lt;1,0,R160),IF(R171&lt;1,0,R160))</f>
        <v>#N/A</v>
      </c>
      <c r="S172" s="371"/>
      <c r="T172" s="372"/>
      <c r="U172" s="370" t="e">
        <f ca="1">SUM(ROUNDDOWN(U156*U170/20,-1),ROUNDDOWN(U156*U171/20,-1),IF(U170&lt;1,0,U160),IF(U171&lt;1,0,U160))</f>
        <v>#N/A</v>
      </c>
      <c r="V172" s="371"/>
      <c r="W172" s="372"/>
      <c r="X172" s="370" t="e">
        <f ca="1">SUM(ROUNDDOWN(X156*X170/20,-1),ROUNDDOWN(X156*X171/20,-1),IF(X170&lt;1,0,X160),IF(X171&lt;1,0,X160))</f>
        <v>#N/A</v>
      </c>
      <c r="Y172" s="371"/>
      <c r="Z172" s="372"/>
    </row>
    <row r="173" spans="1:47" ht="13.5" hidden="1" customHeight="1">
      <c r="A173" s="221"/>
      <c r="B173" s="379" t="s">
        <v>32</v>
      </c>
      <c r="C173" s="380"/>
      <c r="D173" s="380"/>
      <c r="E173" s="380"/>
      <c r="F173" s="380"/>
      <c r="G173" s="380"/>
      <c r="H173" s="380"/>
      <c r="I173" s="380"/>
      <c r="J173" s="380"/>
      <c r="K173" s="380"/>
      <c r="L173" s="380"/>
      <c r="M173" s="380"/>
      <c r="N173" s="381"/>
      <c r="O173" s="373" t="e">
        <f ca="1">SUM(ROUNDDOWN(O157*O170/20,-1),ROUNDDOWN(O157*O171/20,-1),IF(O170&lt;1,0,O161),IF(O171&lt;1,0,O161))</f>
        <v>#N/A</v>
      </c>
      <c r="P173" s="374"/>
      <c r="Q173" s="375"/>
      <c r="R173" s="373" t="e">
        <f ca="1">SUM(ROUNDDOWN(R157*R170/20,-1),ROUNDDOWN(R157*R171/20,-1),IF(R170&lt;1,0,R161),IF(R171&lt;1,0,R161))</f>
        <v>#N/A</v>
      </c>
      <c r="S173" s="374"/>
      <c r="T173" s="375"/>
      <c r="U173" s="373" t="e">
        <f ca="1">SUM(ROUNDDOWN(U157*U170/20,-1),ROUNDDOWN(U157*U171/20,-1),IF(U170&lt;1,0,U161),IF(U171&lt;1,0,U161))</f>
        <v>#N/A</v>
      </c>
      <c r="V173" s="374"/>
      <c r="W173" s="375"/>
      <c r="X173" s="373" t="e">
        <f ca="1">SUM(ROUNDDOWN(X157*X170/20,-1),ROUNDDOWN(X157*X171/20,-1),IF(X170&lt;1,0,X161),IF(X171&lt;1,0,X161))</f>
        <v>#N/A</v>
      </c>
      <c r="Y173" s="374"/>
      <c r="Z173" s="375"/>
      <c r="AB173" s="156"/>
      <c r="AC173" s="156"/>
    </row>
    <row r="174" spans="1:47" s="156" customFormat="1" ht="13.5" hidden="1" customHeight="1">
      <c r="A174" s="400" t="s">
        <v>365</v>
      </c>
      <c r="B174" s="401"/>
      <c r="C174" s="401"/>
      <c r="D174" s="401"/>
      <c r="E174" s="401"/>
      <c r="F174" s="401"/>
      <c r="G174" s="401"/>
      <c r="H174" s="401"/>
      <c r="I174" s="401"/>
      <c r="J174" s="401"/>
      <c r="K174" s="402"/>
      <c r="L174" s="506" t="s">
        <v>119</v>
      </c>
      <c r="M174" s="507"/>
      <c r="N174" s="508"/>
      <c r="O174" s="382">
        <f>'在籍児童一覧（幼稚園）'!N156</f>
        <v>0</v>
      </c>
      <c r="P174" s="383"/>
      <c r="Q174" s="384"/>
      <c r="R174" s="385">
        <f>'在籍児童一覧（幼稚園）'!P156</f>
        <v>0</v>
      </c>
      <c r="S174" s="386"/>
      <c r="T174" s="387"/>
      <c r="U174" s="385">
        <f>'在籍児童一覧（幼稚園）'!R156</f>
        <v>0</v>
      </c>
      <c r="V174" s="386"/>
      <c r="W174" s="387"/>
      <c r="X174" s="385">
        <f>'在籍児童一覧（幼稚園）'!T156</f>
        <v>0</v>
      </c>
      <c r="Y174" s="386"/>
      <c r="Z174" s="387"/>
    </row>
    <row r="175" spans="1:47" s="156" customFormat="1" ht="13.5" hidden="1" customHeight="1">
      <c r="A175" s="403" t="s">
        <v>402</v>
      </c>
      <c r="B175" s="404"/>
      <c r="C175" s="404"/>
      <c r="D175" s="404"/>
      <c r="E175" s="404"/>
      <c r="F175" s="404"/>
      <c r="G175" s="404"/>
      <c r="H175" s="404"/>
      <c r="I175" s="404"/>
      <c r="J175" s="404"/>
      <c r="K175" s="405"/>
      <c r="L175" s="409"/>
      <c r="M175" s="410"/>
      <c r="N175" s="411"/>
      <c r="O175" s="412">
        <f>'在籍児童一覧（幼稚園）'!N157</f>
        <v>0</v>
      </c>
      <c r="P175" s="413"/>
      <c r="Q175" s="414"/>
      <c r="R175" s="505">
        <f>'在籍児童一覧（幼稚園）'!P157</f>
        <v>0</v>
      </c>
      <c r="S175" s="413"/>
      <c r="T175" s="414"/>
      <c r="U175" s="505">
        <f>'在籍児童一覧（幼稚園）'!R157</f>
        <v>0</v>
      </c>
      <c r="V175" s="413"/>
      <c r="W175" s="414"/>
      <c r="X175" s="505">
        <f>'在籍児童一覧（幼稚園）'!T157</f>
        <v>0</v>
      </c>
      <c r="Y175" s="413"/>
      <c r="Z175" s="414"/>
    </row>
    <row r="176" spans="1:47" ht="13.5" hidden="1" customHeight="1">
      <c r="A176" s="497" t="s">
        <v>397</v>
      </c>
      <c r="B176" s="498"/>
      <c r="C176" s="498"/>
      <c r="D176" s="498"/>
      <c r="E176" s="498"/>
      <c r="F176" s="498"/>
      <c r="G176" s="498"/>
      <c r="H176" s="498"/>
      <c r="I176" s="498"/>
      <c r="J176" s="498"/>
      <c r="K176" s="498"/>
      <c r="L176" s="498"/>
      <c r="M176" s="498"/>
      <c r="N176" s="499"/>
      <c r="O176" s="370" t="e">
        <f ca="1">SUM(ROUNDDOWN(O158*O174/20,-1),ROUNDDOWN(O158*O175/20,-1),IF(O174&lt;1,0,O160),IF(O175&lt;1,0,O160))</f>
        <v>#N/A</v>
      </c>
      <c r="P176" s="371"/>
      <c r="Q176" s="372"/>
      <c r="R176" s="370" t="e">
        <f ca="1">SUM(ROUNDDOWN(R158*R174/20,-1),ROUNDDOWN(R158*R175/20,-1),IF(R174&lt;1,0,R160),IF(R175&lt;1,0,R160))</f>
        <v>#N/A</v>
      </c>
      <c r="S176" s="371"/>
      <c r="T176" s="372"/>
      <c r="U176" s="370" t="e">
        <f ca="1">SUM(ROUNDDOWN(U158*U174/20,-1),ROUNDDOWN(U158*U175/20,-1),IF(U174&lt;1,0,U160),IF(U175&lt;1,0,U160))</f>
        <v>#N/A</v>
      </c>
      <c r="V176" s="371"/>
      <c r="W176" s="372"/>
      <c r="X176" s="370" t="e">
        <f ca="1">SUM(ROUNDDOWN(X158*X174/20,-1),ROUNDDOWN(X158*X175/20,-1),IF(X174&lt;1,0,X160),IF(X175&lt;1,0,X160))</f>
        <v>#N/A</v>
      </c>
      <c r="Y176" s="371"/>
      <c r="Z176" s="372"/>
    </row>
    <row r="177" spans="1:26" ht="13.5" hidden="1" customHeight="1">
      <c r="A177" s="221"/>
      <c r="B177" s="379" t="s">
        <v>32</v>
      </c>
      <c r="C177" s="380"/>
      <c r="D177" s="380"/>
      <c r="E177" s="380"/>
      <c r="F177" s="380"/>
      <c r="G177" s="380"/>
      <c r="H177" s="380"/>
      <c r="I177" s="380"/>
      <c r="J177" s="380"/>
      <c r="K177" s="380"/>
      <c r="L177" s="380"/>
      <c r="M177" s="380"/>
      <c r="N177" s="381"/>
      <c r="O177" s="373" t="e">
        <f ca="1">SUM(ROUNDDOWN(O159*O174/20,-1),ROUNDDOWN(O159*O175/20,-1),IF(O174&lt;1,0,O161),IF(O175&lt;1,0,O161))</f>
        <v>#N/A</v>
      </c>
      <c r="P177" s="374"/>
      <c r="Q177" s="375"/>
      <c r="R177" s="373" t="e">
        <f ca="1">SUM(ROUNDDOWN(R159*R174/20,-1),ROUNDDOWN(R159*R175/20,-1),IF(R174&lt;1,0,R161),IF(R175&lt;1,0,R161))</f>
        <v>#N/A</v>
      </c>
      <c r="S177" s="374"/>
      <c r="T177" s="375"/>
      <c r="U177" s="373" t="e">
        <f ca="1">SUM(ROUNDDOWN(U159*U174/20,-1),ROUNDDOWN(U159*U175/20,-1),IF(U174&lt;1,0,U161),IF(U175&lt;1,0,U161))</f>
        <v>#N/A</v>
      </c>
      <c r="V177" s="374"/>
      <c r="W177" s="375"/>
      <c r="X177" s="373" t="e">
        <f ca="1">SUM(ROUNDDOWN(X159*X174/20,-1),ROUNDDOWN(X159*X175/20,-1),IF(X174&lt;1,0,X161),IF(X175&lt;1,0,X161))</f>
        <v>#N/A</v>
      </c>
      <c r="Y177" s="374"/>
      <c r="Z177" s="375"/>
    </row>
    <row r="178" spans="1:26" ht="13.5" customHeight="1">
      <c r="A178" s="469" t="s">
        <v>114</v>
      </c>
      <c r="B178" s="348"/>
      <c r="C178" s="348"/>
      <c r="D178" s="348"/>
      <c r="E178" s="348"/>
      <c r="F178" s="348"/>
      <c r="G178" s="348"/>
      <c r="H178" s="348"/>
      <c r="I178" s="348"/>
      <c r="J178" s="348"/>
      <c r="K178" s="348"/>
      <c r="L178" s="348"/>
      <c r="M178" s="348"/>
      <c r="N178" s="349"/>
      <c r="O178" s="452" t="e">
        <f ca="1">SUM(O164,O168,O172,O176)</f>
        <v>#N/A</v>
      </c>
      <c r="P178" s="453"/>
      <c r="Q178" s="454"/>
      <c r="R178" s="452" t="e">
        <f t="shared" ref="R178" ca="1" si="43">SUM(R164,R168,R172,R176)</f>
        <v>#N/A</v>
      </c>
      <c r="S178" s="453"/>
      <c r="T178" s="454"/>
      <c r="U178" s="452" t="e">
        <f t="shared" ref="U178" ca="1" si="44">SUM(U164,U168,U172,U176)</f>
        <v>#N/A</v>
      </c>
      <c r="V178" s="453"/>
      <c r="W178" s="454"/>
      <c r="X178" s="452" t="e">
        <f t="shared" ref="X178" ca="1" si="45">SUM(X164,X168,X172,X176)</f>
        <v>#N/A</v>
      </c>
      <c r="Y178" s="453"/>
      <c r="Z178" s="454"/>
    </row>
    <row r="179" spans="1:26" ht="13.5" customHeight="1">
      <c r="A179" s="215"/>
      <c r="B179" s="430" t="s">
        <v>32</v>
      </c>
      <c r="C179" s="431"/>
      <c r="D179" s="431"/>
      <c r="E179" s="431"/>
      <c r="F179" s="431"/>
      <c r="G179" s="431"/>
      <c r="H179" s="431"/>
      <c r="I179" s="431"/>
      <c r="J179" s="431"/>
      <c r="K179" s="431"/>
      <c r="L179" s="431"/>
      <c r="M179" s="431"/>
      <c r="N179" s="432"/>
      <c r="O179" s="480" t="e">
        <f t="shared" ref="O179" ca="1" si="46">SUM(O165,O169,O173,O177)</f>
        <v>#N/A</v>
      </c>
      <c r="P179" s="481"/>
      <c r="Q179" s="482"/>
      <c r="R179" s="480" t="e">
        <f t="shared" ref="R179" ca="1" si="47">SUM(R165,R169,R173,R177)</f>
        <v>#N/A</v>
      </c>
      <c r="S179" s="481"/>
      <c r="T179" s="482"/>
      <c r="U179" s="480" t="e">
        <f t="shared" ref="U179" ca="1" si="48">SUM(U165,U169,U173,U177)</f>
        <v>#N/A</v>
      </c>
      <c r="V179" s="481"/>
      <c r="W179" s="482"/>
      <c r="X179" s="480" t="e">
        <f t="shared" ref="X179" ca="1" si="49">SUM(X165,X169,X173,X177)</f>
        <v>#N/A</v>
      </c>
      <c r="Y179" s="481"/>
      <c r="Z179" s="482"/>
    </row>
    <row r="180" spans="1:26" ht="13.5" hidden="1" customHeight="1">
      <c r="A180" s="388" t="s">
        <v>373</v>
      </c>
      <c r="B180" s="391" t="s">
        <v>111</v>
      </c>
      <c r="C180" s="392"/>
      <c r="D180" s="392"/>
      <c r="E180" s="392"/>
      <c r="F180" s="392"/>
      <c r="G180" s="392"/>
      <c r="H180" s="392"/>
      <c r="I180" s="392"/>
      <c r="J180" s="392"/>
      <c r="K180" s="392"/>
      <c r="L180" s="392"/>
      <c r="M180" s="392"/>
      <c r="N180" s="393"/>
      <c r="O180" s="424" t="e">
        <f t="shared" ref="O180:O185" ca="1" si="50">O156</f>
        <v>#N/A</v>
      </c>
      <c r="P180" s="425"/>
      <c r="Q180" s="426"/>
      <c r="R180" s="424" t="e">
        <f t="shared" ref="R180:R185" ca="1" si="51">R156</f>
        <v>#N/A</v>
      </c>
      <c r="S180" s="425"/>
      <c r="T180" s="426"/>
      <c r="U180" s="424" t="e">
        <f t="shared" ref="U180:U185" ca="1" si="52">U156</f>
        <v>#N/A</v>
      </c>
      <c r="V180" s="425"/>
      <c r="W180" s="426"/>
      <c r="X180" s="424" t="e">
        <f t="shared" ref="X180:X185" ca="1" si="53">X156</f>
        <v>#N/A</v>
      </c>
      <c r="Y180" s="425"/>
      <c r="Z180" s="426"/>
    </row>
    <row r="181" spans="1:26" ht="13.5" hidden="1" customHeight="1">
      <c r="A181" s="389"/>
      <c r="B181" s="222"/>
      <c r="C181" s="394" t="s">
        <v>32</v>
      </c>
      <c r="D181" s="395"/>
      <c r="E181" s="395"/>
      <c r="F181" s="395"/>
      <c r="G181" s="395"/>
      <c r="H181" s="395"/>
      <c r="I181" s="395"/>
      <c r="J181" s="395"/>
      <c r="K181" s="395"/>
      <c r="L181" s="395"/>
      <c r="M181" s="395"/>
      <c r="N181" s="396"/>
      <c r="O181" s="427" t="e">
        <f t="shared" ca="1" si="50"/>
        <v>#N/A</v>
      </c>
      <c r="P181" s="428"/>
      <c r="Q181" s="429"/>
      <c r="R181" s="427" t="e">
        <f t="shared" ca="1" si="51"/>
        <v>#N/A</v>
      </c>
      <c r="S181" s="428"/>
      <c r="T181" s="429"/>
      <c r="U181" s="427" t="e">
        <f t="shared" ca="1" si="52"/>
        <v>#N/A</v>
      </c>
      <c r="V181" s="428"/>
      <c r="W181" s="429"/>
      <c r="X181" s="427" t="e">
        <f t="shared" ca="1" si="53"/>
        <v>#N/A</v>
      </c>
      <c r="Y181" s="428"/>
      <c r="Z181" s="429"/>
    </row>
    <row r="182" spans="1:26" ht="13.5" hidden="1" customHeight="1">
      <c r="A182" s="389"/>
      <c r="B182" s="397" t="s">
        <v>112</v>
      </c>
      <c r="C182" s="398"/>
      <c r="D182" s="398"/>
      <c r="E182" s="398"/>
      <c r="F182" s="398"/>
      <c r="G182" s="398"/>
      <c r="H182" s="398"/>
      <c r="I182" s="398"/>
      <c r="J182" s="398"/>
      <c r="K182" s="398"/>
      <c r="L182" s="398"/>
      <c r="M182" s="398"/>
      <c r="N182" s="399"/>
      <c r="O182" s="418" t="e">
        <f t="shared" ca="1" si="50"/>
        <v>#N/A</v>
      </c>
      <c r="P182" s="419"/>
      <c r="Q182" s="420"/>
      <c r="R182" s="418" t="e">
        <f t="shared" ca="1" si="51"/>
        <v>#N/A</v>
      </c>
      <c r="S182" s="419"/>
      <c r="T182" s="420"/>
      <c r="U182" s="418" t="e">
        <f t="shared" ca="1" si="52"/>
        <v>#N/A</v>
      </c>
      <c r="V182" s="419"/>
      <c r="W182" s="420"/>
      <c r="X182" s="418" t="e">
        <f t="shared" ca="1" si="53"/>
        <v>#N/A</v>
      </c>
      <c r="Y182" s="419"/>
      <c r="Z182" s="420"/>
    </row>
    <row r="183" spans="1:26" ht="13.5" hidden="1" customHeight="1">
      <c r="A183" s="389"/>
      <c r="B183" s="222"/>
      <c r="C183" s="394" t="s">
        <v>32</v>
      </c>
      <c r="D183" s="395"/>
      <c r="E183" s="395"/>
      <c r="F183" s="395"/>
      <c r="G183" s="395"/>
      <c r="H183" s="395"/>
      <c r="I183" s="395"/>
      <c r="J183" s="395"/>
      <c r="K183" s="395"/>
      <c r="L183" s="395"/>
      <c r="M183" s="395"/>
      <c r="N183" s="396"/>
      <c r="O183" s="421" t="e">
        <f t="shared" ca="1" si="50"/>
        <v>#N/A</v>
      </c>
      <c r="P183" s="422"/>
      <c r="Q183" s="423"/>
      <c r="R183" s="421" t="e">
        <f t="shared" ca="1" si="51"/>
        <v>#N/A</v>
      </c>
      <c r="S183" s="422"/>
      <c r="T183" s="423"/>
      <c r="U183" s="421" t="e">
        <f t="shared" ca="1" si="52"/>
        <v>#N/A</v>
      </c>
      <c r="V183" s="422"/>
      <c r="W183" s="423"/>
      <c r="X183" s="421" t="e">
        <f t="shared" ca="1" si="53"/>
        <v>#N/A</v>
      </c>
      <c r="Y183" s="422"/>
      <c r="Z183" s="423"/>
    </row>
    <row r="184" spans="1:26" ht="13.5" hidden="1" customHeight="1">
      <c r="A184" s="389"/>
      <c r="B184" s="397" t="s">
        <v>113</v>
      </c>
      <c r="C184" s="398"/>
      <c r="D184" s="398"/>
      <c r="E184" s="398"/>
      <c r="F184" s="398"/>
      <c r="G184" s="398"/>
      <c r="H184" s="398"/>
      <c r="I184" s="398"/>
      <c r="J184" s="398"/>
      <c r="K184" s="398"/>
      <c r="L184" s="398"/>
      <c r="M184" s="398"/>
      <c r="N184" s="399"/>
      <c r="O184" s="370">
        <f t="shared" si="50"/>
        <v>0</v>
      </c>
      <c r="P184" s="371"/>
      <c r="Q184" s="372"/>
      <c r="R184" s="370">
        <f t="shared" si="51"/>
        <v>0</v>
      </c>
      <c r="S184" s="371"/>
      <c r="T184" s="372"/>
      <c r="U184" s="370">
        <f t="shared" si="52"/>
        <v>0</v>
      </c>
      <c r="V184" s="371"/>
      <c r="W184" s="372"/>
      <c r="X184" s="370">
        <f t="shared" si="53"/>
        <v>0</v>
      </c>
      <c r="Y184" s="371"/>
      <c r="Z184" s="372"/>
    </row>
    <row r="185" spans="1:26" ht="13.5" hidden="1" customHeight="1">
      <c r="A185" s="389"/>
      <c r="B185" s="223"/>
      <c r="C185" s="379" t="s">
        <v>32</v>
      </c>
      <c r="D185" s="380"/>
      <c r="E185" s="380"/>
      <c r="F185" s="380"/>
      <c r="G185" s="380"/>
      <c r="H185" s="380"/>
      <c r="I185" s="380"/>
      <c r="J185" s="380"/>
      <c r="K185" s="380"/>
      <c r="L185" s="380"/>
      <c r="M185" s="380"/>
      <c r="N185" s="381"/>
      <c r="O185" s="373">
        <f t="shared" si="50"/>
        <v>0</v>
      </c>
      <c r="P185" s="374"/>
      <c r="Q185" s="375"/>
      <c r="R185" s="373">
        <f t="shared" si="51"/>
        <v>0</v>
      </c>
      <c r="S185" s="374"/>
      <c r="T185" s="375"/>
      <c r="U185" s="373">
        <f t="shared" si="52"/>
        <v>0</v>
      </c>
      <c r="V185" s="374"/>
      <c r="W185" s="375"/>
      <c r="X185" s="373">
        <f t="shared" si="53"/>
        <v>0</v>
      </c>
      <c r="Y185" s="374"/>
      <c r="Z185" s="375"/>
    </row>
    <row r="186" spans="1:26" s="156" customFormat="1" ht="13.5" hidden="1" customHeight="1">
      <c r="A186" s="389"/>
      <c r="B186" s="400" t="s">
        <v>365</v>
      </c>
      <c r="C186" s="401"/>
      <c r="D186" s="401"/>
      <c r="E186" s="401"/>
      <c r="F186" s="401"/>
      <c r="G186" s="401"/>
      <c r="H186" s="401"/>
      <c r="I186" s="401"/>
      <c r="J186" s="401"/>
      <c r="K186" s="402"/>
      <c r="L186" s="406" t="s">
        <v>119</v>
      </c>
      <c r="M186" s="407"/>
      <c r="N186" s="408"/>
      <c r="O186" s="382">
        <f>'在籍児童一覧（幼稚園）'!N168</f>
        <v>0</v>
      </c>
      <c r="P186" s="383"/>
      <c r="Q186" s="384"/>
      <c r="R186" s="416">
        <f>'在籍児童一覧（幼稚園）'!P168</f>
        <v>0</v>
      </c>
      <c r="S186" s="383"/>
      <c r="T186" s="417"/>
      <c r="U186" s="382">
        <f>'在籍児童一覧（幼稚園）'!R168</f>
        <v>0</v>
      </c>
      <c r="V186" s="383"/>
      <c r="W186" s="384"/>
      <c r="X186" s="416">
        <f>'在籍児童一覧（幼稚園）'!T168</f>
        <v>0</v>
      </c>
      <c r="Y186" s="383"/>
      <c r="Z186" s="384"/>
    </row>
    <row r="187" spans="1:26" s="156" customFormat="1" ht="13.5" hidden="1" customHeight="1">
      <c r="A187" s="389"/>
      <c r="B187" s="403" t="s">
        <v>366</v>
      </c>
      <c r="C187" s="404"/>
      <c r="D187" s="404"/>
      <c r="E187" s="404"/>
      <c r="F187" s="404"/>
      <c r="G187" s="404"/>
      <c r="H187" s="404"/>
      <c r="I187" s="404"/>
      <c r="J187" s="404"/>
      <c r="K187" s="405"/>
      <c r="L187" s="409"/>
      <c r="M187" s="410"/>
      <c r="N187" s="411"/>
      <c r="O187" s="412">
        <f>'在籍児童一覧（幼稚園）'!N169</f>
        <v>0</v>
      </c>
      <c r="P187" s="413"/>
      <c r="Q187" s="414"/>
      <c r="R187" s="412">
        <f>'在籍児童一覧（幼稚園）'!P169</f>
        <v>0</v>
      </c>
      <c r="S187" s="413"/>
      <c r="T187" s="414"/>
      <c r="U187" s="412">
        <f>'在籍児童一覧（幼稚園）'!R169</f>
        <v>0</v>
      </c>
      <c r="V187" s="413"/>
      <c r="W187" s="414"/>
      <c r="X187" s="412">
        <f>'在籍児童一覧（幼稚園）'!T169</f>
        <v>0</v>
      </c>
      <c r="Y187" s="413"/>
      <c r="Z187" s="414"/>
    </row>
    <row r="188" spans="1:26" ht="13.5" hidden="1" customHeight="1">
      <c r="A188" s="389"/>
      <c r="B188" s="376" t="s">
        <v>394</v>
      </c>
      <c r="C188" s="377"/>
      <c r="D188" s="377"/>
      <c r="E188" s="377"/>
      <c r="F188" s="377"/>
      <c r="G188" s="377"/>
      <c r="H188" s="377"/>
      <c r="I188" s="377"/>
      <c r="J188" s="377"/>
      <c r="K188" s="377"/>
      <c r="L188" s="377"/>
      <c r="M188" s="377"/>
      <c r="N188" s="378"/>
      <c r="O188" s="370" t="e">
        <f ca="1">SUM(ROUNDDOWN(O180*O186/20,-1),ROUNDDOWN(O180*O187/20,-1))</f>
        <v>#N/A</v>
      </c>
      <c r="P188" s="371"/>
      <c r="Q188" s="372"/>
      <c r="R188" s="370" t="e">
        <f t="shared" ref="R188" ca="1" si="54">SUM(ROUNDDOWN(R180*R186/20,-1),ROUNDDOWN(R180*R187/20,-1))</f>
        <v>#N/A</v>
      </c>
      <c r="S188" s="371"/>
      <c r="T188" s="372"/>
      <c r="U188" s="370" t="e">
        <f t="shared" ref="U188" ca="1" si="55">SUM(ROUNDDOWN(U180*U186/20,-1),ROUNDDOWN(U180*U187/20,-1))</f>
        <v>#N/A</v>
      </c>
      <c r="V188" s="371"/>
      <c r="W188" s="372"/>
      <c r="X188" s="370" t="e">
        <f t="shared" ref="X188" ca="1" si="56">SUM(ROUNDDOWN(X180*X186/20,-1),ROUNDDOWN(X180*X187/20,-1))</f>
        <v>#N/A</v>
      </c>
      <c r="Y188" s="371"/>
      <c r="Z188" s="372"/>
    </row>
    <row r="189" spans="1:26" ht="13.5" hidden="1" customHeight="1">
      <c r="A189" s="389"/>
      <c r="B189" s="223"/>
      <c r="C189" s="379" t="s">
        <v>32</v>
      </c>
      <c r="D189" s="380"/>
      <c r="E189" s="380"/>
      <c r="F189" s="380"/>
      <c r="G189" s="380"/>
      <c r="H189" s="380"/>
      <c r="I189" s="380"/>
      <c r="J189" s="380"/>
      <c r="K189" s="380"/>
      <c r="L189" s="380"/>
      <c r="M189" s="380"/>
      <c r="N189" s="381"/>
      <c r="O189" s="373" t="e">
        <f ca="1">SUM(ROUNDDOWN(O181*O186/20,-1),ROUNDDOWN(O181*O187/20,-1))</f>
        <v>#N/A</v>
      </c>
      <c r="P189" s="374"/>
      <c r="Q189" s="375"/>
      <c r="R189" s="373" t="e">
        <f t="shared" ref="R189" ca="1" si="57">SUM(ROUNDDOWN(R181*R186/20,-1),ROUNDDOWN(R181*R187/20,-1))</f>
        <v>#N/A</v>
      </c>
      <c r="S189" s="374"/>
      <c r="T189" s="375"/>
      <c r="U189" s="373" t="e">
        <f t="shared" ref="U189" ca="1" si="58">SUM(ROUNDDOWN(U181*U186/20,-1),ROUNDDOWN(U181*U187/20,-1))</f>
        <v>#N/A</v>
      </c>
      <c r="V189" s="374"/>
      <c r="W189" s="375"/>
      <c r="X189" s="373" t="e">
        <f t="shared" ref="X189" ca="1" si="59">SUM(ROUNDDOWN(X181*X186/20,-1),ROUNDDOWN(X181*X187/20,-1))</f>
        <v>#N/A</v>
      </c>
      <c r="Y189" s="374"/>
      <c r="Z189" s="375"/>
    </row>
    <row r="190" spans="1:26" s="156" customFormat="1" ht="13.5" hidden="1" customHeight="1">
      <c r="A190" s="389"/>
      <c r="B190" s="400" t="s">
        <v>365</v>
      </c>
      <c r="C190" s="401"/>
      <c r="D190" s="401"/>
      <c r="E190" s="401"/>
      <c r="F190" s="401"/>
      <c r="G190" s="401"/>
      <c r="H190" s="401"/>
      <c r="I190" s="401"/>
      <c r="J190" s="401"/>
      <c r="K190" s="402"/>
      <c r="L190" s="406" t="s">
        <v>119</v>
      </c>
      <c r="M190" s="407"/>
      <c r="N190" s="408"/>
      <c r="O190" s="415">
        <f>'在籍児童一覧（幼稚園）'!N170</f>
        <v>0</v>
      </c>
      <c r="P190" s="386"/>
      <c r="Q190" s="387"/>
      <c r="R190" s="416">
        <f>'在籍児童一覧（幼稚園）'!P170</f>
        <v>0</v>
      </c>
      <c r="S190" s="383"/>
      <c r="T190" s="417"/>
      <c r="U190" s="382">
        <f>'在籍児童一覧（幼稚園）'!R170</f>
        <v>0</v>
      </c>
      <c r="V190" s="383"/>
      <c r="W190" s="384"/>
      <c r="X190" s="416">
        <f>'在籍児童一覧（幼稚園）'!T170</f>
        <v>0</v>
      </c>
      <c r="Y190" s="383"/>
      <c r="Z190" s="384"/>
    </row>
    <row r="191" spans="1:26" s="156" customFormat="1" ht="13.5" hidden="1" customHeight="1">
      <c r="A191" s="389"/>
      <c r="B191" s="403" t="s">
        <v>376</v>
      </c>
      <c r="C191" s="404"/>
      <c r="D191" s="404"/>
      <c r="E191" s="404"/>
      <c r="F191" s="404"/>
      <c r="G191" s="404"/>
      <c r="H191" s="404"/>
      <c r="I191" s="404"/>
      <c r="J191" s="404"/>
      <c r="K191" s="405"/>
      <c r="L191" s="409"/>
      <c r="M191" s="410"/>
      <c r="N191" s="411"/>
      <c r="O191" s="412">
        <f>'在籍児童一覧（幼稚園）'!N171</f>
        <v>0</v>
      </c>
      <c r="P191" s="413"/>
      <c r="Q191" s="414"/>
      <c r="R191" s="412">
        <f>'在籍児童一覧（幼稚園）'!P171</f>
        <v>0</v>
      </c>
      <c r="S191" s="413"/>
      <c r="T191" s="414"/>
      <c r="U191" s="412">
        <f>'在籍児童一覧（幼稚園）'!R171</f>
        <v>0</v>
      </c>
      <c r="V191" s="413"/>
      <c r="W191" s="414"/>
      <c r="X191" s="412">
        <f>'在籍児童一覧（幼稚園）'!T171</f>
        <v>0</v>
      </c>
      <c r="Y191" s="413"/>
      <c r="Z191" s="414"/>
    </row>
    <row r="192" spans="1:26" ht="13.5" hidden="1" customHeight="1">
      <c r="A192" s="389"/>
      <c r="B192" s="376" t="s">
        <v>395</v>
      </c>
      <c r="C192" s="377"/>
      <c r="D192" s="377"/>
      <c r="E192" s="377"/>
      <c r="F192" s="377"/>
      <c r="G192" s="377"/>
      <c r="H192" s="377"/>
      <c r="I192" s="377"/>
      <c r="J192" s="377"/>
      <c r="K192" s="377"/>
      <c r="L192" s="377"/>
      <c r="M192" s="377"/>
      <c r="N192" s="378"/>
      <c r="O192" s="370" t="e">
        <f ca="1">SUM(ROUNDDOWN(O182*O190/20,-1),ROUNDDOWN(O182*O191/20,-1))</f>
        <v>#N/A</v>
      </c>
      <c r="P192" s="371"/>
      <c r="Q192" s="372"/>
      <c r="R192" s="370" t="e">
        <f t="shared" ref="R192" ca="1" si="60">SUM(ROUNDDOWN(R182*R190/20,-1),ROUNDDOWN(R182*R191/20,-1))</f>
        <v>#N/A</v>
      </c>
      <c r="S192" s="371"/>
      <c r="T192" s="372"/>
      <c r="U192" s="370" t="e">
        <f t="shared" ref="U192" ca="1" si="61">SUM(ROUNDDOWN(U182*U190/20,-1),ROUNDDOWN(U182*U191/20,-1))</f>
        <v>#N/A</v>
      </c>
      <c r="V192" s="371"/>
      <c r="W192" s="372"/>
      <c r="X192" s="370" t="e">
        <f t="shared" ref="X192" ca="1" si="62">SUM(ROUNDDOWN(X182*X190/20,-1),ROUNDDOWN(X182*X191/20,-1))</f>
        <v>#N/A</v>
      </c>
      <c r="Y192" s="371"/>
      <c r="Z192" s="372"/>
    </row>
    <row r="193" spans="1:29" ht="13.5" hidden="1" customHeight="1">
      <c r="A193" s="389"/>
      <c r="B193" s="223"/>
      <c r="C193" s="379" t="s">
        <v>32</v>
      </c>
      <c r="D193" s="380"/>
      <c r="E193" s="380"/>
      <c r="F193" s="380"/>
      <c r="G193" s="380"/>
      <c r="H193" s="380"/>
      <c r="I193" s="380"/>
      <c r="J193" s="380"/>
      <c r="K193" s="380"/>
      <c r="L193" s="380"/>
      <c r="M193" s="380"/>
      <c r="N193" s="381"/>
      <c r="O193" s="373" t="e">
        <f ca="1">SUM(ROUNDDOWN(O183*O190/20,-1),ROUNDDOWN(O183*O191/20,-1))</f>
        <v>#N/A</v>
      </c>
      <c r="P193" s="374"/>
      <c r="Q193" s="375"/>
      <c r="R193" s="373" t="e">
        <f t="shared" ref="R193" ca="1" si="63">SUM(ROUNDDOWN(R183*R190/20,-1),ROUNDDOWN(R183*R191/20,-1))</f>
        <v>#N/A</v>
      </c>
      <c r="S193" s="374"/>
      <c r="T193" s="375"/>
      <c r="U193" s="373" t="e">
        <f t="shared" ref="U193" ca="1" si="64">SUM(ROUNDDOWN(U183*U190/20,-1),ROUNDDOWN(U183*U191/20,-1))</f>
        <v>#N/A</v>
      </c>
      <c r="V193" s="374"/>
      <c r="W193" s="375"/>
      <c r="X193" s="373" t="e">
        <f t="shared" ref="X193" ca="1" si="65">SUM(ROUNDDOWN(X183*X190/20,-1),ROUNDDOWN(X183*X191/20,-1))</f>
        <v>#N/A</v>
      </c>
      <c r="Y193" s="374"/>
      <c r="Z193" s="375"/>
    </row>
    <row r="194" spans="1:29" s="156" customFormat="1" ht="13.5" hidden="1" customHeight="1">
      <c r="A194" s="389"/>
      <c r="B194" s="400" t="s">
        <v>365</v>
      </c>
      <c r="C194" s="401"/>
      <c r="D194" s="401"/>
      <c r="E194" s="401"/>
      <c r="F194" s="401"/>
      <c r="G194" s="401"/>
      <c r="H194" s="401"/>
      <c r="I194" s="401"/>
      <c r="J194" s="401"/>
      <c r="K194" s="402"/>
      <c r="L194" s="406" t="s">
        <v>119</v>
      </c>
      <c r="M194" s="407"/>
      <c r="N194" s="408"/>
      <c r="O194" s="382">
        <f>'在籍児童一覧（幼稚園）'!N172</f>
        <v>0</v>
      </c>
      <c r="P194" s="383"/>
      <c r="Q194" s="384"/>
      <c r="R194" s="382">
        <f>'在籍児童一覧（幼稚園）'!P172</f>
        <v>0</v>
      </c>
      <c r="S194" s="383"/>
      <c r="T194" s="384"/>
      <c r="U194" s="382">
        <f>'在籍児童一覧（幼稚園）'!R172</f>
        <v>0</v>
      </c>
      <c r="V194" s="383"/>
      <c r="W194" s="384"/>
      <c r="X194" s="382">
        <f>'在籍児童一覧（幼稚園）'!T172</f>
        <v>0</v>
      </c>
      <c r="Y194" s="383"/>
      <c r="Z194" s="384"/>
    </row>
    <row r="195" spans="1:29" s="156" customFormat="1" ht="13.5" hidden="1" customHeight="1">
      <c r="A195" s="389"/>
      <c r="B195" s="403" t="s">
        <v>401</v>
      </c>
      <c r="C195" s="404"/>
      <c r="D195" s="404"/>
      <c r="E195" s="404"/>
      <c r="F195" s="404"/>
      <c r="G195" s="404"/>
      <c r="H195" s="404"/>
      <c r="I195" s="404"/>
      <c r="J195" s="404"/>
      <c r="K195" s="405"/>
      <c r="L195" s="409"/>
      <c r="M195" s="410"/>
      <c r="N195" s="411"/>
      <c r="O195" s="412">
        <f>'在籍児童一覧（幼稚園）'!N173</f>
        <v>0</v>
      </c>
      <c r="P195" s="413"/>
      <c r="Q195" s="414"/>
      <c r="R195" s="412">
        <f>'在籍児童一覧（幼稚園）'!P173</f>
        <v>0</v>
      </c>
      <c r="S195" s="413"/>
      <c r="T195" s="414"/>
      <c r="U195" s="412">
        <f>'在籍児童一覧（幼稚園）'!R173</f>
        <v>0</v>
      </c>
      <c r="V195" s="413"/>
      <c r="W195" s="414"/>
      <c r="X195" s="412">
        <f>'在籍児童一覧（幼稚園）'!T173</f>
        <v>0</v>
      </c>
      <c r="Y195" s="413"/>
      <c r="Z195" s="414"/>
    </row>
    <row r="196" spans="1:29" ht="13.5" hidden="1" customHeight="1">
      <c r="A196" s="389"/>
      <c r="B196" s="376" t="s">
        <v>396</v>
      </c>
      <c r="C196" s="377"/>
      <c r="D196" s="377"/>
      <c r="E196" s="377"/>
      <c r="F196" s="377"/>
      <c r="G196" s="377"/>
      <c r="H196" s="377"/>
      <c r="I196" s="377"/>
      <c r="J196" s="377"/>
      <c r="K196" s="377"/>
      <c r="L196" s="377"/>
      <c r="M196" s="377"/>
      <c r="N196" s="378"/>
      <c r="O196" s="370" t="e">
        <f ca="1">SUM(ROUNDDOWN(O180*O194/20,-1),ROUNDDOWN(O180*O195/20,-1),IF(O194&lt;1,0,O184),IF(O195&lt;1,0,O184))</f>
        <v>#N/A</v>
      </c>
      <c r="P196" s="371"/>
      <c r="Q196" s="372"/>
      <c r="R196" s="370" t="e">
        <f ca="1">SUM(ROUNDDOWN(R180*R194/20,-1),ROUNDDOWN(R180*R195/20,-1),IF(R194&lt;1,0,R184),IF(R195&lt;1,0,R184))</f>
        <v>#N/A</v>
      </c>
      <c r="S196" s="371"/>
      <c r="T196" s="372"/>
      <c r="U196" s="370" t="e">
        <f ca="1">SUM(ROUNDDOWN(U180*U194/20,-1),ROUNDDOWN(U180*U195/20,-1),IF(U194&lt;1,0,U184),IF(U195&lt;1,0,U184))</f>
        <v>#N/A</v>
      </c>
      <c r="V196" s="371"/>
      <c r="W196" s="372"/>
      <c r="X196" s="370" t="e">
        <f ca="1">SUM(ROUNDDOWN(X180*X194/20,-1),ROUNDDOWN(X180*X195/20,-1),IF(X194&lt;1,0,X184),IF(X195&lt;1,0,X184))</f>
        <v>#N/A</v>
      </c>
      <c r="Y196" s="371"/>
      <c r="Z196" s="372"/>
    </row>
    <row r="197" spans="1:29" ht="13.5" hidden="1" customHeight="1">
      <c r="A197" s="389"/>
      <c r="B197" s="223"/>
      <c r="C197" s="379" t="s">
        <v>32</v>
      </c>
      <c r="D197" s="380"/>
      <c r="E197" s="380"/>
      <c r="F197" s="380"/>
      <c r="G197" s="380"/>
      <c r="H197" s="380"/>
      <c r="I197" s="380"/>
      <c r="J197" s="380"/>
      <c r="K197" s="380"/>
      <c r="L197" s="380"/>
      <c r="M197" s="380"/>
      <c r="N197" s="381"/>
      <c r="O197" s="373" t="e">
        <f ca="1">SUM(ROUNDDOWN(O181*O194/20,-1),ROUNDDOWN(O181*O195/20,-1),IF(O194&lt;1,0,O185),IF(O195&lt;1,0,O185))</f>
        <v>#N/A</v>
      </c>
      <c r="P197" s="374"/>
      <c r="Q197" s="375"/>
      <c r="R197" s="373" t="e">
        <f ca="1">SUM(ROUNDDOWN(R181*R194/20,-1),ROUNDDOWN(R181*R195/20,-1),IF(R194&lt;1,0,R185),IF(R195&lt;1,0,R185))</f>
        <v>#N/A</v>
      </c>
      <c r="S197" s="374"/>
      <c r="T197" s="375"/>
      <c r="U197" s="373" t="e">
        <f ca="1">SUM(ROUNDDOWN(U181*U194/20,-1),ROUNDDOWN(U181*U195/20,-1),IF(U194&lt;1,0,U185),IF(U195&lt;1,0,U185))</f>
        <v>#N/A</v>
      </c>
      <c r="V197" s="374"/>
      <c r="W197" s="375"/>
      <c r="X197" s="373" t="e">
        <f ca="1">SUM(ROUNDDOWN(X181*X194/20,-1),ROUNDDOWN(X181*X195/20,-1),IF(X194&lt;1,0,X185),IF(X195&lt;1,0,X185))</f>
        <v>#N/A</v>
      </c>
      <c r="Y197" s="374"/>
      <c r="Z197" s="375"/>
      <c r="AB197" s="156"/>
      <c r="AC197" s="156"/>
    </row>
    <row r="198" spans="1:29" s="156" customFormat="1" ht="13.5" hidden="1" customHeight="1">
      <c r="A198" s="389"/>
      <c r="B198" s="400" t="s">
        <v>365</v>
      </c>
      <c r="C198" s="401"/>
      <c r="D198" s="401"/>
      <c r="E198" s="401"/>
      <c r="F198" s="401"/>
      <c r="G198" s="401"/>
      <c r="H198" s="401"/>
      <c r="I198" s="401"/>
      <c r="J198" s="401"/>
      <c r="K198" s="402"/>
      <c r="L198" s="406" t="s">
        <v>119</v>
      </c>
      <c r="M198" s="407"/>
      <c r="N198" s="408"/>
      <c r="O198" s="382">
        <f>'在籍児童一覧（幼稚園）'!N174</f>
        <v>0</v>
      </c>
      <c r="P198" s="383"/>
      <c r="Q198" s="384"/>
      <c r="R198" s="385">
        <f>'在籍児童一覧（幼稚園）'!P174</f>
        <v>0</v>
      </c>
      <c r="S198" s="386"/>
      <c r="T198" s="387"/>
      <c r="U198" s="385">
        <f>'在籍児童一覧（幼稚園）'!R174</f>
        <v>0</v>
      </c>
      <c r="V198" s="386"/>
      <c r="W198" s="387"/>
      <c r="X198" s="385">
        <f>'在籍児童一覧（幼稚園）'!T174</f>
        <v>0</v>
      </c>
      <c r="Y198" s="386"/>
      <c r="Z198" s="387"/>
    </row>
    <row r="199" spans="1:29" s="156" customFormat="1" ht="13.5" hidden="1" customHeight="1">
      <c r="A199" s="389"/>
      <c r="B199" s="403" t="s">
        <v>402</v>
      </c>
      <c r="C199" s="404"/>
      <c r="D199" s="404"/>
      <c r="E199" s="404"/>
      <c r="F199" s="404"/>
      <c r="G199" s="404"/>
      <c r="H199" s="404"/>
      <c r="I199" s="404"/>
      <c r="J199" s="404"/>
      <c r="K199" s="405"/>
      <c r="L199" s="409"/>
      <c r="M199" s="410"/>
      <c r="N199" s="411"/>
      <c r="O199" s="412">
        <f>'在籍児童一覧（幼稚園）'!N175</f>
        <v>0</v>
      </c>
      <c r="P199" s="413"/>
      <c r="Q199" s="414"/>
      <c r="R199" s="412">
        <f>'在籍児童一覧（幼稚園）'!P175</f>
        <v>0</v>
      </c>
      <c r="S199" s="413"/>
      <c r="T199" s="414"/>
      <c r="U199" s="412">
        <f>'在籍児童一覧（幼稚園）'!R175</f>
        <v>0</v>
      </c>
      <c r="V199" s="413"/>
      <c r="W199" s="414"/>
      <c r="X199" s="412">
        <f>'在籍児童一覧（幼稚園）'!T175</f>
        <v>0</v>
      </c>
      <c r="Y199" s="413"/>
      <c r="Z199" s="414"/>
    </row>
    <row r="200" spans="1:29" ht="13.5" hidden="1" customHeight="1">
      <c r="A200" s="389"/>
      <c r="B200" s="376" t="s">
        <v>397</v>
      </c>
      <c r="C200" s="377"/>
      <c r="D200" s="377"/>
      <c r="E200" s="377"/>
      <c r="F200" s="377"/>
      <c r="G200" s="377"/>
      <c r="H200" s="377"/>
      <c r="I200" s="377"/>
      <c r="J200" s="377"/>
      <c r="K200" s="377"/>
      <c r="L200" s="377"/>
      <c r="M200" s="377"/>
      <c r="N200" s="378"/>
      <c r="O200" s="370" t="e">
        <f ca="1">SUM(ROUNDDOWN(O182*O198/20,-1),ROUNDDOWN(O182*O199/20,-1),IF(O198&lt;1,0,O184),IF(O199&lt;1,0,O184))</f>
        <v>#N/A</v>
      </c>
      <c r="P200" s="371"/>
      <c r="Q200" s="372"/>
      <c r="R200" s="370" t="e">
        <f ca="1">SUM(ROUNDDOWN(R182*R198/20,-1),ROUNDDOWN(R182*R199/20,-1),IF(R198&lt;1,0,R184),IF(R199&lt;1,0,R184))</f>
        <v>#N/A</v>
      </c>
      <c r="S200" s="371"/>
      <c r="T200" s="372"/>
      <c r="U200" s="370" t="e">
        <f ca="1">SUM(ROUNDDOWN(U182*U198/20,-1),ROUNDDOWN(U182*U199/20,-1),IF(U198&lt;1,0,U184),IF(U199&lt;1,0,U184))</f>
        <v>#N/A</v>
      </c>
      <c r="V200" s="371"/>
      <c r="W200" s="372"/>
      <c r="X200" s="370" t="e">
        <f ca="1">SUM(ROUNDDOWN(X182*X198/20,-1),ROUNDDOWN(X182*X199/20,-1),IF(X198&lt;1,0,X184),IF(X199&lt;1,0,X184))</f>
        <v>#N/A</v>
      </c>
      <c r="Y200" s="371"/>
      <c r="Z200" s="372"/>
    </row>
    <row r="201" spans="1:29" ht="13.5" hidden="1" customHeight="1">
      <c r="A201" s="389"/>
      <c r="B201" s="223"/>
      <c r="C201" s="379" t="s">
        <v>32</v>
      </c>
      <c r="D201" s="380"/>
      <c r="E201" s="380"/>
      <c r="F201" s="380"/>
      <c r="G201" s="380"/>
      <c r="H201" s="380"/>
      <c r="I201" s="380"/>
      <c r="J201" s="380"/>
      <c r="K201" s="380"/>
      <c r="L201" s="380"/>
      <c r="M201" s="380"/>
      <c r="N201" s="381"/>
      <c r="O201" s="373" t="e">
        <f ca="1">SUM(ROUNDDOWN(O183*O198/20,-1),ROUNDDOWN(O183*O199/20,-1),IF(O198&lt;1,0,O185),IF(O199&lt;1,0,O185))</f>
        <v>#N/A</v>
      </c>
      <c r="P201" s="374"/>
      <c r="Q201" s="375"/>
      <c r="R201" s="373" t="e">
        <f ca="1">SUM(ROUNDDOWN(R183*R198/20,-1),ROUNDDOWN(R183*R199/20,-1),IF(R198&lt;1,0,R185),IF(R199&lt;1,0,R185))</f>
        <v>#N/A</v>
      </c>
      <c r="S201" s="374"/>
      <c r="T201" s="375"/>
      <c r="U201" s="373" t="e">
        <f ca="1">SUM(ROUNDDOWN(U183*U198/20,-1),ROUNDDOWN(U183*U199/20,-1),IF(U198&lt;1,0,U185),IF(U199&lt;1,0,U185))</f>
        <v>#N/A</v>
      </c>
      <c r="V201" s="374"/>
      <c r="W201" s="375"/>
      <c r="X201" s="373" t="e">
        <f ca="1">SUM(ROUNDDOWN(X183*X198/20,-1),ROUNDDOWN(X183*X199/20,-1),IF(X198&lt;1,0,X185),IF(X199&lt;1,0,X185))</f>
        <v>#N/A</v>
      </c>
      <c r="Y201" s="374"/>
      <c r="Z201" s="375"/>
    </row>
    <row r="202" spans="1:29" ht="13.5" hidden="1" customHeight="1">
      <c r="A202" s="389"/>
      <c r="B202" s="400" t="s">
        <v>114</v>
      </c>
      <c r="C202" s="401"/>
      <c r="D202" s="401"/>
      <c r="E202" s="401"/>
      <c r="F202" s="401"/>
      <c r="G202" s="401"/>
      <c r="H202" s="401"/>
      <c r="I202" s="401"/>
      <c r="J202" s="401"/>
      <c r="K202" s="401"/>
      <c r="L202" s="401"/>
      <c r="M202" s="401"/>
      <c r="N202" s="402"/>
      <c r="O202" s="370" t="e">
        <f ca="1">SUM(O188,O192,O196,O200)</f>
        <v>#N/A</v>
      </c>
      <c r="P202" s="371"/>
      <c r="Q202" s="372"/>
      <c r="R202" s="370" t="e">
        <f t="shared" ref="R202:R203" ca="1" si="66">SUM(R188,R192,R196,R200)</f>
        <v>#N/A</v>
      </c>
      <c r="S202" s="371"/>
      <c r="T202" s="372"/>
      <c r="U202" s="370" t="e">
        <f t="shared" ref="U202:U203" ca="1" si="67">SUM(U188,U192,U196,U200)</f>
        <v>#N/A</v>
      </c>
      <c r="V202" s="371"/>
      <c r="W202" s="372"/>
      <c r="X202" s="370" t="e">
        <f t="shared" ref="X202:X203" ca="1" si="68">SUM(X188,X192,X196,X200)</f>
        <v>#N/A</v>
      </c>
      <c r="Y202" s="371"/>
      <c r="Z202" s="372"/>
    </row>
    <row r="203" spans="1:29" ht="13.5" hidden="1" customHeight="1">
      <c r="A203" s="390"/>
      <c r="B203" s="223"/>
      <c r="C203" s="379" t="s">
        <v>32</v>
      </c>
      <c r="D203" s="380"/>
      <c r="E203" s="380"/>
      <c r="F203" s="380"/>
      <c r="G203" s="380"/>
      <c r="H203" s="380"/>
      <c r="I203" s="380"/>
      <c r="J203" s="380"/>
      <c r="K203" s="380"/>
      <c r="L203" s="380"/>
      <c r="M203" s="380"/>
      <c r="N203" s="381"/>
      <c r="O203" s="373" t="e">
        <f t="shared" ref="O203" ca="1" si="69">SUM(O189,O193,O197,O201)</f>
        <v>#N/A</v>
      </c>
      <c r="P203" s="374"/>
      <c r="Q203" s="375"/>
      <c r="R203" s="373" t="e">
        <f t="shared" ca="1" si="66"/>
        <v>#N/A</v>
      </c>
      <c r="S203" s="374"/>
      <c r="T203" s="375"/>
      <c r="U203" s="373" t="e">
        <f t="shared" ca="1" si="67"/>
        <v>#N/A</v>
      </c>
      <c r="V203" s="374"/>
      <c r="W203" s="375"/>
      <c r="X203" s="373" t="e">
        <f t="shared" ca="1" si="68"/>
        <v>#N/A</v>
      </c>
      <c r="Y203" s="374"/>
      <c r="Z203" s="375"/>
    </row>
    <row r="204" spans="1:29" s="226" customFormat="1" ht="13.5" customHeight="1">
      <c r="A204" s="224"/>
      <c r="B204" s="224"/>
      <c r="C204" s="224"/>
      <c r="D204" s="224"/>
      <c r="E204" s="224"/>
      <c r="F204" s="224"/>
      <c r="G204" s="224"/>
      <c r="H204" s="224"/>
      <c r="I204" s="225"/>
      <c r="J204" s="225"/>
      <c r="K204" s="225"/>
      <c r="L204" s="225"/>
      <c r="M204" s="225"/>
      <c r="N204" s="225"/>
      <c r="O204" s="225"/>
      <c r="P204" s="225"/>
      <c r="Q204" s="225"/>
      <c r="R204" s="225"/>
      <c r="S204" s="225"/>
      <c r="T204" s="225"/>
      <c r="U204" s="225"/>
      <c r="V204" s="225"/>
      <c r="W204" s="225"/>
      <c r="X204" s="225"/>
      <c r="Y204" s="225"/>
      <c r="Z204" s="225"/>
    </row>
    <row r="205" spans="1:29" ht="13.5" customHeight="1">
      <c r="A205" s="493" t="s">
        <v>132</v>
      </c>
      <c r="B205" s="434"/>
      <c r="C205" s="434"/>
      <c r="D205" s="434"/>
      <c r="E205" s="434"/>
      <c r="F205" s="434"/>
      <c r="G205" s="434"/>
      <c r="H205" s="434"/>
      <c r="I205" s="434"/>
      <c r="J205" s="434"/>
      <c r="K205" s="434"/>
      <c r="L205" s="434"/>
      <c r="M205" s="434"/>
      <c r="N205" s="435"/>
      <c r="O205" s="494" t="e">
        <f ca="1">SUM(O145,O153,O178,O202)</f>
        <v>#N/A</v>
      </c>
      <c r="P205" s="495"/>
      <c r="Q205" s="496"/>
      <c r="R205" s="494" t="e">
        <f ca="1">SUM(R145,R153,R178,R202)</f>
        <v>#N/A</v>
      </c>
      <c r="S205" s="495"/>
      <c r="T205" s="496"/>
      <c r="U205" s="494" t="e">
        <f ca="1">SUM(U145,U153,U178,U202)</f>
        <v>#N/A</v>
      </c>
      <c r="V205" s="495"/>
      <c r="W205" s="496"/>
      <c r="X205" s="494" t="e">
        <f ca="1">SUM(X145,X153,X178,X202)</f>
        <v>#N/A</v>
      </c>
      <c r="Y205" s="495"/>
      <c r="Z205" s="496"/>
    </row>
    <row r="206" spans="1:29" ht="13.5" customHeight="1">
      <c r="A206" s="215"/>
      <c r="B206" s="430" t="s">
        <v>32</v>
      </c>
      <c r="C206" s="431"/>
      <c r="D206" s="431"/>
      <c r="E206" s="431"/>
      <c r="F206" s="431"/>
      <c r="G206" s="431"/>
      <c r="H206" s="431"/>
      <c r="I206" s="431"/>
      <c r="J206" s="431"/>
      <c r="K206" s="431"/>
      <c r="L206" s="431"/>
      <c r="M206" s="431"/>
      <c r="N206" s="432"/>
      <c r="O206" s="480" t="e">
        <f ca="1">SUM(O146,O154,O179,O203)</f>
        <v>#N/A</v>
      </c>
      <c r="P206" s="481"/>
      <c r="Q206" s="482"/>
      <c r="R206" s="480" t="e">
        <f ca="1">SUM(R146,R154,R179,R203)</f>
        <v>#N/A</v>
      </c>
      <c r="S206" s="481"/>
      <c r="T206" s="482"/>
      <c r="U206" s="480" t="e">
        <f ca="1">SUM(U146,U154,U179,U203)</f>
        <v>#N/A</v>
      </c>
      <c r="V206" s="481"/>
      <c r="W206" s="482"/>
      <c r="X206" s="480" t="e">
        <f ca="1">SUM(X146,X154,X179,X203)</f>
        <v>#N/A</v>
      </c>
      <c r="Y206" s="481"/>
      <c r="Z206" s="482"/>
    </row>
    <row r="207" spans="1:29" ht="13.5" customHeight="1">
      <c r="A207" s="156"/>
      <c r="B207" s="198"/>
      <c r="C207" s="198"/>
      <c r="D207" s="198"/>
      <c r="E207" s="198"/>
      <c r="F207" s="198"/>
      <c r="G207" s="198"/>
      <c r="H207" s="198"/>
      <c r="I207" s="198"/>
      <c r="J207" s="198"/>
      <c r="K207" s="198"/>
      <c r="L207" s="198"/>
      <c r="M207" s="198"/>
      <c r="N207" s="198"/>
      <c r="O207" s="227"/>
      <c r="P207" s="227"/>
      <c r="Q207" s="227"/>
      <c r="R207" s="227"/>
      <c r="S207" s="227"/>
      <c r="T207" s="227"/>
      <c r="U207" s="227"/>
      <c r="V207" s="227"/>
      <c r="W207" s="227"/>
      <c r="X207" s="227"/>
      <c r="Y207" s="227"/>
      <c r="Z207" s="228"/>
    </row>
    <row r="208" spans="1:29" ht="13.5" customHeight="1">
      <c r="A208" s="493" t="s">
        <v>375</v>
      </c>
      <c r="B208" s="434"/>
      <c r="C208" s="434"/>
      <c r="D208" s="434"/>
      <c r="E208" s="434"/>
      <c r="F208" s="434"/>
      <c r="G208" s="434"/>
      <c r="H208" s="434"/>
      <c r="I208" s="500" t="s">
        <v>117</v>
      </c>
      <c r="J208" s="501"/>
      <c r="K208" s="502"/>
      <c r="L208" s="503">
        <f>IF(X58-U58&gt;=0,X58-U58+1,X58-U58+13)</f>
        <v>1</v>
      </c>
      <c r="M208" s="503"/>
      <c r="N208" s="504"/>
      <c r="O208" s="494" t="e">
        <f ca="1">O205*L208</f>
        <v>#N/A</v>
      </c>
      <c r="P208" s="495"/>
      <c r="Q208" s="496"/>
      <c r="R208" s="494" t="e">
        <f ca="1">R205*L208</f>
        <v>#N/A</v>
      </c>
      <c r="S208" s="495"/>
      <c r="T208" s="496"/>
      <c r="U208" s="494" t="e">
        <f ca="1">U205*L208</f>
        <v>#N/A</v>
      </c>
      <c r="V208" s="495"/>
      <c r="W208" s="496"/>
      <c r="X208" s="494" t="e">
        <f ca="1">X205*L208</f>
        <v>#N/A</v>
      </c>
      <c r="Y208" s="495"/>
      <c r="Z208" s="496"/>
    </row>
    <row r="209" spans="1:26" ht="13.5" customHeight="1">
      <c r="A209" s="215"/>
      <c r="B209" s="430" t="s">
        <v>32</v>
      </c>
      <c r="C209" s="431"/>
      <c r="D209" s="431"/>
      <c r="E209" s="431"/>
      <c r="F209" s="431"/>
      <c r="G209" s="431"/>
      <c r="H209" s="431"/>
      <c r="I209" s="431"/>
      <c r="J209" s="431"/>
      <c r="K209" s="431"/>
      <c r="L209" s="431"/>
      <c r="M209" s="431"/>
      <c r="N209" s="432"/>
      <c r="O209" s="480" t="e">
        <f ca="1">O206*L208</f>
        <v>#N/A</v>
      </c>
      <c r="P209" s="481"/>
      <c r="Q209" s="482"/>
      <c r="R209" s="480" t="e">
        <f ca="1">R206*L208</f>
        <v>#N/A</v>
      </c>
      <c r="S209" s="481"/>
      <c r="T209" s="482"/>
      <c r="U209" s="480" t="e">
        <f ca="1">U206*L208</f>
        <v>#N/A</v>
      </c>
      <c r="V209" s="481"/>
      <c r="W209" s="482"/>
      <c r="X209" s="480" t="e">
        <f ca="1">X206*L208</f>
        <v>#N/A</v>
      </c>
      <c r="Y209" s="481"/>
      <c r="Z209" s="482"/>
    </row>
    <row r="210" spans="1:26" s="189" customFormat="1" ht="13.5" customHeight="1">
      <c r="A210" s="229"/>
      <c r="B210" s="218"/>
      <c r="C210" s="218"/>
      <c r="D210" s="218"/>
      <c r="E210" s="218"/>
      <c r="F210" s="218"/>
      <c r="G210" s="218"/>
      <c r="H210" s="218"/>
      <c r="I210" s="219"/>
      <c r="J210" s="219"/>
      <c r="K210" s="219"/>
      <c r="L210" s="219"/>
      <c r="M210" s="219"/>
      <c r="N210" s="219"/>
      <c r="O210" s="219"/>
      <c r="P210" s="219"/>
      <c r="Q210" s="219"/>
      <c r="R210" s="219"/>
      <c r="S210" s="219"/>
      <c r="T210" s="219"/>
      <c r="U210" s="219"/>
      <c r="V210" s="219"/>
      <c r="W210" s="219"/>
      <c r="X210" s="219"/>
      <c r="Y210" s="219"/>
      <c r="Z210" s="219"/>
    </row>
    <row r="211" spans="1:26" s="189" customFormat="1" ht="27" customHeight="1">
      <c r="A211" s="665" t="s">
        <v>381</v>
      </c>
      <c r="B211" s="666"/>
      <c r="C211" s="666"/>
      <c r="D211" s="666"/>
      <c r="E211" s="666"/>
      <c r="F211" s="666"/>
      <c r="G211" s="666"/>
      <c r="H211" s="666"/>
      <c r="I211" s="666"/>
      <c r="J211" s="666"/>
      <c r="K211" s="666"/>
      <c r="L211" s="666"/>
      <c r="M211" s="666"/>
      <c r="N211" s="667"/>
      <c r="O211" s="668" t="e">
        <f ca="1">SUM(O208:AF208)</f>
        <v>#N/A</v>
      </c>
      <c r="P211" s="669"/>
      <c r="Q211" s="669"/>
      <c r="R211" s="669"/>
      <c r="S211" s="669"/>
      <c r="T211" s="669"/>
      <c r="U211" s="669"/>
      <c r="V211" s="669"/>
      <c r="W211" s="669"/>
      <c r="X211" s="669"/>
      <c r="Y211" s="669"/>
      <c r="Z211" s="670"/>
    </row>
    <row r="212" spans="1:26" s="189" customFormat="1" ht="13.5" customHeight="1">
      <c r="A212" s="159"/>
      <c r="B212" s="159"/>
      <c r="C212" s="159"/>
      <c r="D212" s="159"/>
      <c r="E212" s="159"/>
      <c r="F212" s="159"/>
      <c r="G212" s="159"/>
      <c r="H212" s="159"/>
      <c r="I212" s="159"/>
      <c r="J212" s="159"/>
      <c r="K212" s="159"/>
      <c r="L212" s="159"/>
      <c r="M212" s="159"/>
      <c r="N212" s="159"/>
      <c r="O212" s="159"/>
      <c r="P212" s="159"/>
      <c r="Q212" s="159"/>
      <c r="R212" s="159"/>
      <c r="S212" s="159"/>
      <c r="T212" s="159"/>
      <c r="U212" s="159"/>
      <c r="V212" s="159"/>
      <c r="W212" s="159"/>
      <c r="X212" s="159"/>
      <c r="Y212" s="159"/>
      <c r="Z212" s="159"/>
    </row>
  </sheetData>
  <mergeCells count="762">
    <mergeCell ref="A211:N211"/>
    <mergeCell ref="O211:Z211"/>
    <mergeCell ref="X94:Z94"/>
    <mergeCell ref="A103:H103"/>
    <mergeCell ref="I103:L103"/>
    <mergeCell ref="M103:N103"/>
    <mergeCell ref="O103:Q103"/>
    <mergeCell ref="R103:T103"/>
    <mergeCell ref="U103:W103"/>
    <mergeCell ref="X103:Z103"/>
    <mergeCell ref="B96:B97"/>
    <mergeCell ref="C96:H96"/>
    <mergeCell ref="M96:N96"/>
    <mergeCell ref="O96:Z96"/>
    <mergeCell ref="C97:H97"/>
    <mergeCell ref="M97:N97"/>
    <mergeCell ref="O97:Z97"/>
    <mergeCell ref="O98:T98"/>
    <mergeCell ref="U98:W98"/>
    <mergeCell ref="X98:Z98"/>
    <mergeCell ref="X208:Z208"/>
    <mergeCell ref="B209:N209"/>
    <mergeCell ref="O209:Q209"/>
    <mergeCell ref="R209:T209"/>
    <mergeCell ref="U209:W209"/>
    <mergeCell ref="X209:Z209"/>
    <mergeCell ref="N23:T23"/>
    <mergeCell ref="N24:T24"/>
    <mergeCell ref="O12:Z12"/>
    <mergeCell ref="O13:Z13"/>
    <mergeCell ref="O104:Z104"/>
    <mergeCell ref="U94:W94"/>
    <mergeCell ref="R50:U50"/>
    <mergeCell ref="R51:U51"/>
    <mergeCell ref="N50:Q51"/>
    <mergeCell ref="X60:Z60"/>
    <mergeCell ref="U65:Z65"/>
    <mergeCell ref="U72:Z72"/>
    <mergeCell ref="O77:Z77"/>
    <mergeCell ref="M105:N105"/>
    <mergeCell ref="O105:Z105"/>
    <mergeCell ref="A135:Z135"/>
    <mergeCell ref="A136:Z136"/>
    <mergeCell ref="A139:N139"/>
    <mergeCell ref="O139:Q139"/>
    <mergeCell ref="R139:T139"/>
    <mergeCell ref="U139:W139"/>
    <mergeCell ref="B28:E28"/>
    <mergeCell ref="T1:U1"/>
    <mergeCell ref="A3:Z3"/>
    <mergeCell ref="I4:J4"/>
    <mergeCell ref="O9:Z9"/>
    <mergeCell ref="B65:H67"/>
    <mergeCell ref="K66:L66"/>
    <mergeCell ref="K67:L67"/>
    <mergeCell ref="I66:J67"/>
    <mergeCell ref="M66:N66"/>
    <mergeCell ref="M67:N67"/>
    <mergeCell ref="O66:Z67"/>
    <mergeCell ref="A40:E40"/>
    <mergeCell ref="A17:Z18"/>
    <mergeCell ref="J20:T20"/>
    <mergeCell ref="N22:T22"/>
    <mergeCell ref="O11:Z11"/>
    <mergeCell ref="A53:Z55"/>
    <mergeCell ref="L31:O31"/>
    <mergeCell ref="U31:X31"/>
    <mergeCell ref="O32:X32"/>
    <mergeCell ref="F33:X33"/>
    <mergeCell ref="B35:Z35"/>
    <mergeCell ref="B27:E27"/>
    <mergeCell ref="F27:X27"/>
    <mergeCell ref="F28:X28"/>
    <mergeCell ref="B29:E31"/>
    <mergeCell ref="F29:M30"/>
    <mergeCell ref="N29:O30"/>
    <mergeCell ref="Q29:U30"/>
    <mergeCell ref="W29:X30"/>
    <mergeCell ref="F31:K31"/>
    <mergeCell ref="Q31:T31"/>
    <mergeCell ref="B32:E32"/>
    <mergeCell ref="F32:K32"/>
    <mergeCell ref="L32:N32"/>
    <mergeCell ref="B33:E33"/>
    <mergeCell ref="I48:J48"/>
    <mergeCell ref="K48:L48"/>
    <mergeCell ref="H47:R47"/>
    <mergeCell ref="A48:B48"/>
    <mergeCell ref="O44:P44"/>
    <mergeCell ref="O45:P45"/>
    <mergeCell ref="B36:Z36"/>
    <mergeCell ref="L44:M44"/>
    <mergeCell ref="L45:M45"/>
    <mergeCell ref="A39:E39"/>
    <mergeCell ref="A41:E41"/>
    <mergeCell ref="F39:P39"/>
    <mergeCell ref="F40:P40"/>
    <mergeCell ref="F41:P41"/>
    <mergeCell ref="A45:K45"/>
    <mergeCell ref="A44:K44"/>
    <mergeCell ref="A50:B50"/>
    <mergeCell ref="C50:D50"/>
    <mergeCell ref="E50:F50"/>
    <mergeCell ref="G50:H50"/>
    <mergeCell ref="I50:J50"/>
    <mergeCell ref="K50:L50"/>
    <mergeCell ref="O60:Q60"/>
    <mergeCell ref="R60:T60"/>
    <mergeCell ref="U60:W60"/>
    <mergeCell ref="A51:B51"/>
    <mergeCell ref="C51:D51"/>
    <mergeCell ref="E51:F51"/>
    <mergeCell ref="G51:H51"/>
    <mergeCell ref="I51:J51"/>
    <mergeCell ref="K51:L51"/>
    <mergeCell ref="B68:H68"/>
    <mergeCell ref="M68:N68"/>
    <mergeCell ref="B69:B70"/>
    <mergeCell ref="C69:H69"/>
    <mergeCell ref="M69:N69"/>
    <mergeCell ref="I61:N61"/>
    <mergeCell ref="O61:T61"/>
    <mergeCell ref="U61:Z61"/>
    <mergeCell ref="I65:J65"/>
    <mergeCell ref="K65:L65"/>
    <mergeCell ref="M65:N65"/>
    <mergeCell ref="O65:T65"/>
    <mergeCell ref="A64:H64"/>
    <mergeCell ref="I64:L64"/>
    <mergeCell ref="M64:N64"/>
    <mergeCell ref="O64:Q64"/>
    <mergeCell ref="R64:T64"/>
    <mergeCell ref="U64:W64"/>
    <mergeCell ref="X64:Z64"/>
    <mergeCell ref="C73:H73"/>
    <mergeCell ref="M73:N73"/>
    <mergeCell ref="U73:Z73"/>
    <mergeCell ref="C70:H70"/>
    <mergeCell ref="M70:N70"/>
    <mergeCell ref="B71:H71"/>
    <mergeCell ref="M71:N71"/>
    <mergeCell ref="O71:T73"/>
    <mergeCell ref="U71:Z71"/>
    <mergeCell ref="B72:B73"/>
    <mergeCell ref="C72:H72"/>
    <mergeCell ref="I73:L73"/>
    <mergeCell ref="B78:B79"/>
    <mergeCell ref="C78:H78"/>
    <mergeCell ref="M78:N78"/>
    <mergeCell ref="O78:Z78"/>
    <mergeCell ref="C79:H79"/>
    <mergeCell ref="M79:N79"/>
    <mergeCell ref="O79:Z79"/>
    <mergeCell ref="M74:N74"/>
    <mergeCell ref="O74:W76"/>
    <mergeCell ref="X74:Z74"/>
    <mergeCell ref="B75:B76"/>
    <mergeCell ref="C75:H75"/>
    <mergeCell ref="M75:N75"/>
    <mergeCell ref="X75:Z75"/>
    <mergeCell ref="C76:H76"/>
    <mergeCell ref="M76:N76"/>
    <mergeCell ref="X76:Z76"/>
    <mergeCell ref="B77:H77"/>
    <mergeCell ref="B74:H74"/>
    <mergeCell ref="I78:L79"/>
    <mergeCell ref="I75:L75"/>
    <mergeCell ref="I76:L76"/>
    <mergeCell ref="M82:N82"/>
    <mergeCell ref="O82:Z82"/>
    <mergeCell ref="B83:H83"/>
    <mergeCell ref="M83:N83"/>
    <mergeCell ref="O83:Z83"/>
    <mergeCell ref="B84:B85"/>
    <mergeCell ref="I80:J80"/>
    <mergeCell ref="K80:L80"/>
    <mergeCell ref="I83:L83"/>
    <mergeCell ref="I81:L81"/>
    <mergeCell ref="I82:L82"/>
    <mergeCell ref="I84:L84"/>
    <mergeCell ref="I85:L85"/>
    <mergeCell ref="B91:H91"/>
    <mergeCell ref="I91:J91"/>
    <mergeCell ref="K91:L91"/>
    <mergeCell ref="M91:N91"/>
    <mergeCell ref="O91:Z91"/>
    <mergeCell ref="B95:H95"/>
    <mergeCell ref="M95:N95"/>
    <mergeCell ref="M89:N89"/>
    <mergeCell ref="O89:Z89"/>
    <mergeCell ref="B90:H90"/>
    <mergeCell ref="I90:L90"/>
    <mergeCell ref="M90:N90"/>
    <mergeCell ref="O90:Z90"/>
    <mergeCell ref="C89:H89"/>
    <mergeCell ref="O95:Z95"/>
    <mergeCell ref="A94:H94"/>
    <mergeCell ref="I94:L94"/>
    <mergeCell ref="M94:N94"/>
    <mergeCell ref="O94:Q94"/>
    <mergeCell ref="R94:T94"/>
    <mergeCell ref="M98:N98"/>
    <mergeCell ref="C106:H106"/>
    <mergeCell ref="M106:N106"/>
    <mergeCell ref="O106:Z106"/>
    <mergeCell ref="B99:B100"/>
    <mergeCell ref="C99:H99"/>
    <mergeCell ref="C100:H100"/>
    <mergeCell ref="U99:W99"/>
    <mergeCell ref="X99:Z99"/>
    <mergeCell ref="O100:T100"/>
    <mergeCell ref="U100:W100"/>
    <mergeCell ref="X100:Z100"/>
    <mergeCell ref="I99:L100"/>
    <mergeCell ref="I104:L104"/>
    <mergeCell ref="O99:T99"/>
    <mergeCell ref="B104:H104"/>
    <mergeCell ref="M104:N104"/>
    <mergeCell ref="B125:H125"/>
    <mergeCell ref="I125:J125"/>
    <mergeCell ref="K125:L125"/>
    <mergeCell ref="M125:N125"/>
    <mergeCell ref="O125:Z125"/>
    <mergeCell ref="M120:N120"/>
    <mergeCell ref="O120:Z120"/>
    <mergeCell ref="C121:H121"/>
    <mergeCell ref="M121:N121"/>
    <mergeCell ref="O121:Z121"/>
    <mergeCell ref="B122:H123"/>
    <mergeCell ref="I122:J122"/>
    <mergeCell ref="K122:L122"/>
    <mergeCell ref="O122:Z122"/>
    <mergeCell ref="O124:Z124"/>
    <mergeCell ref="I124:J124"/>
    <mergeCell ref="K124:L124"/>
    <mergeCell ref="M124:N124"/>
    <mergeCell ref="B124:H124"/>
    <mergeCell ref="B126:H126"/>
    <mergeCell ref="I126:J126"/>
    <mergeCell ref="K126:L126"/>
    <mergeCell ref="M126:N126"/>
    <mergeCell ref="O126:Z126"/>
    <mergeCell ref="B129:H129"/>
    <mergeCell ref="I129:J129"/>
    <mergeCell ref="K129:L129"/>
    <mergeCell ref="M129:N129"/>
    <mergeCell ref="O129:Z129"/>
    <mergeCell ref="B128:H128"/>
    <mergeCell ref="I128:L128"/>
    <mergeCell ref="M128:N128"/>
    <mergeCell ref="O128:Z128"/>
    <mergeCell ref="B127:H127"/>
    <mergeCell ref="I127:L127"/>
    <mergeCell ref="M127:N127"/>
    <mergeCell ref="O127:Z127"/>
    <mergeCell ref="C133:H133"/>
    <mergeCell ref="M133:N133"/>
    <mergeCell ref="O133:Z133"/>
    <mergeCell ref="B134:H134"/>
    <mergeCell ref="I134:L134"/>
    <mergeCell ref="M134:N134"/>
    <mergeCell ref="O134:Z134"/>
    <mergeCell ref="B130:H130"/>
    <mergeCell ref="I130:L130"/>
    <mergeCell ref="M130:N130"/>
    <mergeCell ref="O130:Z130"/>
    <mergeCell ref="B131:H131"/>
    <mergeCell ref="M131:N131"/>
    <mergeCell ref="O131:Z131"/>
    <mergeCell ref="C132:H132"/>
    <mergeCell ref="I131:J131"/>
    <mergeCell ref="K131:L131"/>
    <mergeCell ref="I132:L132"/>
    <mergeCell ref="I133:L133"/>
    <mergeCell ref="X139:Z139"/>
    <mergeCell ref="O138:Q138"/>
    <mergeCell ref="R138:T138"/>
    <mergeCell ref="U138:W138"/>
    <mergeCell ref="X138:Z138"/>
    <mergeCell ref="A138:N138"/>
    <mergeCell ref="B140:N140"/>
    <mergeCell ref="O140:Q140"/>
    <mergeCell ref="R140:T140"/>
    <mergeCell ref="U140:W140"/>
    <mergeCell ref="X140:Z140"/>
    <mergeCell ref="A141:N141"/>
    <mergeCell ref="O141:Q141"/>
    <mergeCell ref="R141:T141"/>
    <mergeCell ref="U141:W141"/>
    <mergeCell ref="X141:Z141"/>
    <mergeCell ref="R145:T145"/>
    <mergeCell ref="U145:W145"/>
    <mergeCell ref="X145:Z145"/>
    <mergeCell ref="B142:N142"/>
    <mergeCell ref="O142:Q142"/>
    <mergeCell ref="R142:T142"/>
    <mergeCell ref="U142:W142"/>
    <mergeCell ref="X142:Z142"/>
    <mergeCell ref="A143:N143"/>
    <mergeCell ref="O143:Q143"/>
    <mergeCell ref="R143:T143"/>
    <mergeCell ref="U143:W143"/>
    <mergeCell ref="X143:Z143"/>
    <mergeCell ref="A156:N156"/>
    <mergeCell ref="O156:Q156"/>
    <mergeCell ref="R156:T156"/>
    <mergeCell ref="U156:W156"/>
    <mergeCell ref="X156:Z156"/>
    <mergeCell ref="O149:Q149"/>
    <mergeCell ref="R149:T149"/>
    <mergeCell ref="U149:W149"/>
    <mergeCell ref="X149:Z149"/>
    <mergeCell ref="O150:Q150"/>
    <mergeCell ref="R150:T150"/>
    <mergeCell ref="U150:W150"/>
    <mergeCell ref="X150:Z150"/>
    <mergeCell ref="O151:Q151"/>
    <mergeCell ref="R151:T151"/>
    <mergeCell ref="U151:W151"/>
    <mergeCell ref="O154:Q154"/>
    <mergeCell ref="R154:T154"/>
    <mergeCell ref="U154:W154"/>
    <mergeCell ref="X154:Z154"/>
    <mergeCell ref="A147:A154"/>
    <mergeCell ref="B147:N147"/>
    <mergeCell ref="C148:N148"/>
    <mergeCell ref="B149:N149"/>
    <mergeCell ref="B157:N157"/>
    <mergeCell ref="O157:Q157"/>
    <mergeCell ref="R157:T157"/>
    <mergeCell ref="U157:W157"/>
    <mergeCell ref="X157:Z157"/>
    <mergeCell ref="A158:N158"/>
    <mergeCell ref="O158:Q158"/>
    <mergeCell ref="R158:T158"/>
    <mergeCell ref="U158:W158"/>
    <mergeCell ref="X158:Z158"/>
    <mergeCell ref="B159:N159"/>
    <mergeCell ref="O159:Q159"/>
    <mergeCell ref="R159:T159"/>
    <mergeCell ref="U159:W159"/>
    <mergeCell ref="X159:Z159"/>
    <mergeCell ref="A160:N160"/>
    <mergeCell ref="O160:Q160"/>
    <mergeCell ref="R160:T160"/>
    <mergeCell ref="U160:W160"/>
    <mergeCell ref="X160:Z160"/>
    <mergeCell ref="B161:N161"/>
    <mergeCell ref="O161:Q161"/>
    <mergeCell ref="R161:T161"/>
    <mergeCell ref="U161:W161"/>
    <mergeCell ref="X161:Z161"/>
    <mergeCell ref="L162:N163"/>
    <mergeCell ref="O162:Q162"/>
    <mergeCell ref="R162:T162"/>
    <mergeCell ref="U162:W162"/>
    <mergeCell ref="X162:Z162"/>
    <mergeCell ref="O163:Q163"/>
    <mergeCell ref="R163:T163"/>
    <mergeCell ref="U163:W163"/>
    <mergeCell ref="X163:Z163"/>
    <mergeCell ref="A162:K162"/>
    <mergeCell ref="A163:K163"/>
    <mergeCell ref="A166:K166"/>
    <mergeCell ref="A167:K167"/>
    <mergeCell ref="A164:N164"/>
    <mergeCell ref="O164:Q164"/>
    <mergeCell ref="R164:T164"/>
    <mergeCell ref="U164:W164"/>
    <mergeCell ref="X164:Z164"/>
    <mergeCell ref="B165:N165"/>
    <mergeCell ref="O165:Q165"/>
    <mergeCell ref="R165:T165"/>
    <mergeCell ref="U165:W165"/>
    <mergeCell ref="X165:Z165"/>
    <mergeCell ref="L166:N167"/>
    <mergeCell ref="O166:Q166"/>
    <mergeCell ref="R166:T166"/>
    <mergeCell ref="U166:W166"/>
    <mergeCell ref="X166:Z166"/>
    <mergeCell ref="O167:Q167"/>
    <mergeCell ref="R167:T167"/>
    <mergeCell ref="U167:W167"/>
    <mergeCell ref="X167:Z167"/>
    <mergeCell ref="R168:T168"/>
    <mergeCell ref="U168:W168"/>
    <mergeCell ref="X168:Z168"/>
    <mergeCell ref="B169:N169"/>
    <mergeCell ref="O169:Q169"/>
    <mergeCell ref="R169:T169"/>
    <mergeCell ref="U169:W169"/>
    <mergeCell ref="X169:Z169"/>
    <mergeCell ref="L174:N175"/>
    <mergeCell ref="O174:Q174"/>
    <mergeCell ref="R174:T174"/>
    <mergeCell ref="U174:W174"/>
    <mergeCell ref="X174:Z174"/>
    <mergeCell ref="O175:Q175"/>
    <mergeCell ref="R175:T175"/>
    <mergeCell ref="U175:W175"/>
    <mergeCell ref="X175:Z175"/>
    <mergeCell ref="L170:N171"/>
    <mergeCell ref="U206:W206"/>
    <mergeCell ref="A208:H208"/>
    <mergeCell ref="I208:K208"/>
    <mergeCell ref="L208:N208"/>
    <mergeCell ref="O208:Q208"/>
    <mergeCell ref="R208:T208"/>
    <mergeCell ref="U208:W208"/>
    <mergeCell ref="X206:Z206"/>
    <mergeCell ref="O170:Q170"/>
    <mergeCell ref="R170:T170"/>
    <mergeCell ref="U170:W170"/>
    <mergeCell ref="X170:Z170"/>
    <mergeCell ref="O171:Q171"/>
    <mergeCell ref="R171:T171"/>
    <mergeCell ref="U171:W171"/>
    <mergeCell ref="X171:Z171"/>
    <mergeCell ref="O179:Q179"/>
    <mergeCell ref="R179:T179"/>
    <mergeCell ref="U179:W179"/>
    <mergeCell ref="X179:Z179"/>
    <mergeCell ref="U172:W172"/>
    <mergeCell ref="O176:Q176"/>
    <mergeCell ref="R176:T176"/>
    <mergeCell ref="U176:W176"/>
    <mergeCell ref="O205:Q205"/>
    <mergeCell ref="R205:T205"/>
    <mergeCell ref="U205:W205"/>
    <mergeCell ref="X205:Z205"/>
    <mergeCell ref="M132:N132"/>
    <mergeCell ref="O132:Z132"/>
    <mergeCell ref="A178:N178"/>
    <mergeCell ref="O178:Q178"/>
    <mergeCell ref="A172:N172"/>
    <mergeCell ref="O172:Q172"/>
    <mergeCell ref="R172:T172"/>
    <mergeCell ref="A176:N176"/>
    <mergeCell ref="B177:N177"/>
    <mergeCell ref="O177:Q177"/>
    <mergeCell ref="R177:T177"/>
    <mergeCell ref="U177:W177"/>
    <mergeCell ref="X177:Z177"/>
    <mergeCell ref="X176:Z176"/>
    <mergeCell ref="A170:K170"/>
    <mergeCell ref="A171:K171"/>
    <mergeCell ref="A174:K174"/>
    <mergeCell ref="A175:K175"/>
    <mergeCell ref="A168:N168"/>
    <mergeCell ref="O168:Q168"/>
    <mergeCell ref="B6:G6"/>
    <mergeCell ref="B206:N206"/>
    <mergeCell ref="O206:Q206"/>
    <mergeCell ref="R206:T206"/>
    <mergeCell ref="B61:H61"/>
    <mergeCell ref="O68:Z68"/>
    <mergeCell ref="O69:Z69"/>
    <mergeCell ref="O70:Z70"/>
    <mergeCell ref="X172:Z172"/>
    <mergeCell ref="B173:N173"/>
    <mergeCell ref="O173:Q173"/>
    <mergeCell ref="R173:T173"/>
    <mergeCell ref="U173:W173"/>
    <mergeCell ref="X173:Z173"/>
    <mergeCell ref="R178:T178"/>
    <mergeCell ref="U178:W178"/>
    <mergeCell ref="X178:Z178"/>
    <mergeCell ref="B179:N179"/>
    <mergeCell ref="I86:J86"/>
    <mergeCell ref="K86:L86"/>
    <mergeCell ref="B80:H80"/>
    <mergeCell ref="M122:N122"/>
    <mergeCell ref="M123:N123"/>
    <mergeCell ref="A205:N205"/>
    <mergeCell ref="H9:N9"/>
    <mergeCell ref="H10:N10"/>
    <mergeCell ref="H11:N11"/>
    <mergeCell ref="H12:N12"/>
    <mergeCell ref="H13:N13"/>
    <mergeCell ref="M77:N77"/>
    <mergeCell ref="M72:N72"/>
    <mergeCell ref="A60:H60"/>
    <mergeCell ref="I60:L60"/>
    <mergeCell ref="M60:N60"/>
    <mergeCell ref="A49:B49"/>
    <mergeCell ref="C49:D49"/>
    <mergeCell ref="E49:F49"/>
    <mergeCell ref="G49:H49"/>
    <mergeCell ref="I49:J49"/>
    <mergeCell ref="K49:L49"/>
    <mergeCell ref="A47:G47"/>
    <mergeCell ref="I68:L68"/>
    <mergeCell ref="I71:L71"/>
    <mergeCell ref="I74:L74"/>
    <mergeCell ref="I77:L77"/>
    <mergeCell ref="C48:D48"/>
    <mergeCell ref="E48:F48"/>
    <mergeCell ref="G48:H48"/>
    <mergeCell ref="O147:Q147"/>
    <mergeCell ref="R147:T147"/>
    <mergeCell ref="U147:W147"/>
    <mergeCell ref="X147:Z147"/>
    <mergeCell ref="O148:Q148"/>
    <mergeCell ref="R148:T148"/>
    <mergeCell ref="U148:W148"/>
    <mergeCell ref="X148:Z148"/>
    <mergeCell ref="I95:J95"/>
    <mergeCell ref="K95:L95"/>
    <mergeCell ref="M99:N100"/>
    <mergeCell ref="B146:N146"/>
    <mergeCell ref="O146:Q146"/>
    <mergeCell ref="R146:T146"/>
    <mergeCell ref="U146:W146"/>
    <mergeCell ref="X146:Z146"/>
    <mergeCell ref="A144:N144"/>
    <mergeCell ref="O144:Q144"/>
    <mergeCell ref="R144:T144"/>
    <mergeCell ref="U144:W144"/>
    <mergeCell ref="X144:Z144"/>
    <mergeCell ref="A122:A123"/>
    <mergeCell ref="A145:N145"/>
    <mergeCell ref="O145:Q145"/>
    <mergeCell ref="C150:N150"/>
    <mergeCell ref="B151:N151"/>
    <mergeCell ref="B152:N152"/>
    <mergeCell ref="B153:N153"/>
    <mergeCell ref="C154:N154"/>
    <mergeCell ref="X151:Z151"/>
    <mergeCell ref="O152:Q152"/>
    <mergeCell ref="R152:T152"/>
    <mergeCell ref="U152:W152"/>
    <mergeCell ref="X152:Z152"/>
    <mergeCell ref="O153:Q153"/>
    <mergeCell ref="R153:T153"/>
    <mergeCell ref="U153:W153"/>
    <mergeCell ref="X153:Z153"/>
    <mergeCell ref="O182:Q182"/>
    <mergeCell ref="R182:T182"/>
    <mergeCell ref="U182:W182"/>
    <mergeCell ref="X182:Z182"/>
    <mergeCell ref="O183:Q183"/>
    <mergeCell ref="R183:T183"/>
    <mergeCell ref="U183:W183"/>
    <mergeCell ref="X183:Z183"/>
    <mergeCell ref="O180:Q180"/>
    <mergeCell ref="R180:T180"/>
    <mergeCell ref="U180:W180"/>
    <mergeCell ref="X180:Z180"/>
    <mergeCell ref="O181:Q181"/>
    <mergeCell ref="R181:T181"/>
    <mergeCell ref="U181:W181"/>
    <mergeCell ref="X181:Z181"/>
    <mergeCell ref="O186:Q186"/>
    <mergeCell ref="R186:T186"/>
    <mergeCell ref="U186:W186"/>
    <mergeCell ref="X186:Z186"/>
    <mergeCell ref="O187:Q187"/>
    <mergeCell ref="R187:T187"/>
    <mergeCell ref="U187:W187"/>
    <mergeCell ref="X187:Z187"/>
    <mergeCell ref="O184:Q184"/>
    <mergeCell ref="R184:T184"/>
    <mergeCell ref="U184:W184"/>
    <mergeCell ref="X184:Z184"/>
    <mergeCell ref="O185:Q185"/>
    <mergeCell ref="R185:T185"/>
    <mergeCell ref="U185:W185"/>
    <mergeCell ref="X185:Z185"/>
    <mergeCell ref="O190:Q190"/>
    <mergeCell ref="R190:T190"/>
    <mergeCell ref="U190:W190"/>
    <mergeCell ref="X190:Z190"/>
    <mergeCell ref="O191:Q191"/>
    <mergeCell ref="R191:T191"/>
    <mergeCell ref="U191:W191"/>
    <mergeCell ref="X191:Z191"/>
    <mergeCell ref="O188:Q188"/>
    <mergeCell ref="R188:T188"/>
    <mergeCell ref="U188:W188"/>
    <mergeCell ref="X188:Z188"/>
    <mergeCell ref="O189:Q189"/>
    <mergeCell ref="R189:T189"/>
    <mergeCell ref="U189:W189"/>
    <mergeCell ref="X189:Z189"/>
    <mergeCell ref="U194:W194"/>
    <mergeCell ref="X194:Z194"/>
    <mergeCell ref="O195:Q195"/>
    <mergeCell ref="R195:T195"/>
    <mergeCell ref="U195:W195"/>
    <mergeCell ref="X195:Z195"/>
    <mergeCell ref="B194:K194"/>
    <mergeCell ref="B195:K195"/>
    <mergeCell ref="O192:Q192"/>
    <mergeCell ref="R192:T192"/>
    <mergeCell ref="U192:W192"/>
    <mergeCell ref="X192:Z192"/>
    <mergeCell ref="O193:Q193"/>
    <mergeCell ref="R193:T193"/>
    <mergeCell ref="U193:W193"/>
    <mergeCell ref="X193:Z193"/>
    <mergeCell ref="C193:N193"/>
    <mergeCell ref="L190:N191"/>
    <mergeCell ref="L186:N187"/>
    <mergeCell ref="B202:N202"/>
    <mergeCell ref="C203:N203"/>
    <mergeCell ref="U198:W198"/>
    <mergeCell ref="X198:Z198"/>
    <mergeCell ref="O199:Q199"/>
    <mergeCell ref="R199:T199"/>
    <mergeCell ref="U199:W199"/>
    <mergeCell ref="X199:Z199"/>
    <mergeCell ref="B198:K198"/>
    <mergeCell ref="B199:K199"/>
    <mergeCell ref="O196:Q196"/>
    <mergeCell ref="R196:T196"/>
    <mergeCell ref="U196:W196"/>
    <mergeCell ref="X196:Z196"/>
    <mergeCell ref="O197:Q197"/>
    <mergeCell ref="R197:T197"/>
    <mergeCell ref="U197:W197"/>
    <mergeCell ref="X197:Z197"/>
    <mergeCell ref="B196:N196"/>
    <mergeCell ref="C197:N197"/>
    <mergeCell ref="O194:Q194"/>
    <mergeCell ref="R194:T194"/>
    <mergeCell ref="B200:N200"/>
    <mergeCell ref="C201:N201"/>
    <mergeCell ref="O198:Q198"/>
    <mergeCell ref="R198:T198"/>
    <mergeCell ref="O203:Q203"/>
    <mergeCell ref="R203:T203"/>
    <mergeCell ref="U203:W203"/>
    <mergeCell ref="X203:Z203"/>
    <mergeCell ref="A180:A203"/>
    <mergeCell ref="B180:N180"/>
    <mergeCell ref="C181:N181"/>
    <mergeCell ref="B182:N182"/>
    <mergeCell ref="C183:N183"/>
    <mergeCell ref="B184:N184"/>
    <mergeCell ref="C185:N185"/>
    <mergeCell ref="B186:K186"/>
    <mergeCell ref="B187:K187"/>
    <mergeCell ref="B188:N188"/>
    <mergeCell ref="C189:N189"/>
    <mergeCell ref="B190:K190"/>
    <mergeCell ref="B191:K191"/>
    <mergeCell ref="B192:N192"/>
    <mergeCell ref="L198:N199"/>
    <mergeCell ref="L194:N195"/>
    <mergeCell ref="O202:Q202"/>
    <mergeCell ref="R202:T202"/>
    <mergeCell ref="U202:W202"/>
    <mergeCell ref="X202:Z202"/>
    <mergeCell ref="O200:Q200"/>
    <mergeCell ref="R200:T200"/>
    <mergeCell ref="U200:W200"/>
    <mergeCell ref="X200:Z200"/>
    <mergeCell ref="O201:Q201"/>
    <mergeCell ref="R201:T201"/>
    <mergeCell ref="U201:W201"/>
    <mergeCell ref="X201:Z201"/>
    <mergeCell ref="O10:W10"/>
    <mergeCell ref="X10:Z10"/>
    <mergeCell ref="C88:H88"/>
    <mergeCell ref="B86:H87"/>
    <mergeCell ref="A86:A87"/>
    <mergeCell ref="M88:N88"/>
    <mergeCell ref="O88:Z88"/>
    <mergeCell ref="M86:N87"/>
    <mergeCell ref="O86:Z87"/>
    <mergeCell ref="I87:J87"/>
    <mergeCell ref="K87:L87"/>
    <mergeCell ref="M80:N80"/>
    <mergeCell ref="O80:Z80"/>
    <mergeCell ref="B81:B82"/>
    <mergeCell ref="C81:H81"/>
    <mergeCell ref="C84:H84"/>
    <mergeCell ref="M84:N84"/>
    <mergeCell ref="O84:Z84"/>
    <mergeCell ref="C85:H85"/>
    <mergeCell ref="M85:N85"/>
    <mergeCell ref="O85:Z85"/>
    <mergeCell ref="M81:N81"/>
    <mergeCell ref="O81:Z81"/>
    <mergeCell ref="C82:H82"/>
    <mergeCell ref="B119:H119"/>
    <mergeCell ref="M119:N119"/>
    <mergeCell ref="O119:Z119"/>
    <mergeCell ref="C120:H120"/>
    <mergeCell ref="I123:J123"/>
    <mergeCell ref="K123:L123"/>
    <mergeCell ref="O123:Z123"/>
    <mergeCell ref="I119:L119"/>
    <mergeCell ref="B116:H116"/>
    <mergeCell ref="M116:N116"/>
    <mergeCell ref="O116:Z116"/>
    <mergeCell ref="C117:H117"/>
    <mergeCell ref="M117:N117"/>
    <mergeCell ref="O117:Z117"/>
    <mergeCell ref="C118:H118"/>
    <mergeCell ref="M118:N118"/>
    <mergeCell ref="O118:Z118"/>
    <mergeCell ref="I116:L116"/>
    <mergeCell ref="C115:H115"/>
    <mergeCell ref="M115:N115"/>
    <mergeCell ref="O115:Z115"/>
    <mergeCell ref="I113:L113"/>
    <mergeCell ref="B110:H110"/>
    <mergeCell ref="M110:N110"/>
    <mergeCell ref="O110:Z110"/>
    <mergeCell ref="C111:H111"/>
    <mergeCell ref="M111:N111"/>
    <mergeCell ref="O111:Z111"/>
    <mergeCell ref="C112:H112"/>
    <mergeCell ref="M112:N112"/>
    <mergeCell ref="O112:Z112"/>
    <mergeCell ref="I110:J110"/>
    <mergeCell ref="K110:L110"/>
    <mergeCell ref="H14:N14"/>
    <mergeCell ref="O14:Z14"/>
    <mergeCell ref="H15:N15"/>
    <mergeCell ref="O15:Z15"/>
    <mergeCell ref="B113:H113"/>
    <mergeCell ref="M113:N113"/>
    <mergeCell ref="O113:Z113"/>
    <mergeCell ref="C114:H114"/>
    <mergeCell ref="M114:N114"/>
    <mergeCell ref="O114:Z114"/>
    <mergeCell ref="B107:H107"/>
    <mergeCell ref="M107:N107"/>
    <mergeCell ref="O107:Z107"/>
    <mergeCell ref="B108:B109"/>
    <mergeCell ref="C108:H108"/>
    <mergeCell ref="M108:N108"/>
    <mergeCell ref="O108:Z108"/>
    <mergeCell ref="C109:H109"/>
    <mergeCell ref="M109:N109"/>
    <mergeCell ref="O109:Z109"/>
    <mergeCell ref="I107:L107"/>
    <mergeCell ref="B105:B106"/>
    <mergeCell ref="C105:H105"/>
    <mergeCell ref="B98:H98"/>
    <mergeCell ref="I88:L88"/>
    <mergeCell ref="I89:L89"/>
    <mergeCell ref="I96:L96"/>
    <mergeCell ref="I97:L97"/>
    <mergeCell ref="I106:L106"/>
    <mergeCell ref="I108:L108"/>
    <mergeCell ref="I69:J69"/>
    <mergeCell ref="K69:L69"/>
    <mergeCell ref="I70:L70"/>
    <mergeCell ref="I72:L72"/>
    <mergeCell ref="I98:L98"/>
    <mergeCell ref="I109:L109"/>
    <mergeCell ref="I111:L111"/>
    <mergeCell ref="I112:L112"/>
    <mergeCell ref="I114:L114"/>
    <mergeCell ref="I115:L115"/>
    <mergeCell ref="I117:L117"/>
    <mergeCell ref="I118:L118"/>
    <mergeCell ref="I120:L120"/>
    <mergeCell ref="I121:L121"/>
  </mergeCells>
  <phoneticPr fontId="1"/>
  <dataValidations count="24">
    <dataValidation type="list" allowBlank="1" showInputMessage="1" showErrorMessage="1" sqref="T1:U1 I4:J4">
      <formula1>$AA$1:$AJ$1</formula1>
    </dataValidation>
    <dataValidation type="list" allowBlank="1" showInputMessage="1" showErrorMessage="1" sqref="W1 M4 P4">
      <formula1>$AA$2:$AL$2</formula1>
    </dataValidation>
    <dataValidation type="list" allowBlank="1" showInputMessage="1" showErrorMessage="1" sqref="Y1">
      <formula1>$AA$3:$BE$3</formula1>
    </dataValidation>
    <dataValidation type="list" allowBlank="1" showInputMessage="1" showErrorMessage="1" sqref="A17:Z18">
      <formula1>$AA$17:$AF$17</formula1>
    </dataValidation>
    <dataValidation type="list" allowBlank="1" showInputMessage="1" showErrorMessage="1" sqref="N29:P30">
      <formula1>$AA$29:$AC$29</formula1>
    </dataValidation>
    <dataValidation type="list" allowBlank="1" showInputMessage="1" showErrorMessage="1" sqref="F32:K32">
      <formula1>$AA$32:$AB$32</formula1>
    </dataValidation>
    <dataValidation type="list" allowBlank="1" showInputMessage="1" showErrorMessage="1" sqref="K65:L65">
      <formula1>$AA$65:$AR$65</formula1>
    </dataValidation>
    <dataValidation type="list" allowBlank="1" showInputMessage="1" showErrorMessage="1" sqref="F41">
      <formula1>$AA$41:$AH$41</formula1>
    </dataValidation>
    <dataValidation type="list" allowBlank="1" showInputMessage="1" showErrorMessage="1" sqref="L44:M45 O44:O45">
      <formula1>$AA$44:$FO$44</formula1>
    </dataValidation>
    <dataValidation type="list" allowBlank="1" showInputMessage="1" showErrorMessage="1" sqref="I68 I134:L134 I130:L130 I119 I74 I90:L90 I83 I77 I71 I98:L98 I116 I113 I107 I104 I127:L128">
      <formula1>$AA$68:$AB$68</formula1>
    </dataValidation>
    <dataValidation type="list" allowBlank="1" showInputMessage="1" showErrorMessage="1" sqref="K80">
      <formula1>$AA$80:$AN$80</formula1>
    </dataValidation>
    <dataValidation type="list" allowBlank="1" showInputMessage="1" showErrorMessage="1" sqref="K86">
      <formula1>$AA$86:$AC$86</formula1>
    </dataValidation>
    <dataValidation type="list" allowBlank="1" showInputMessage="1" showErrorMessage="1" sqref="K110">
      <formula1>$AA$110:$AC$110</formula1>
    </dataValidation>
    <dataValidation type="list" allowBlank="1" showInputMessage="1" showErrorMessage="1" sqref="K122:L123">
      <formula1>$AA$122:$AU$122</formula1>
    </dataValidation>
    <dataValidation type="list" allowBlank="1" showInputMessage="1" showErrorMessage="1" sqref="K126:L126">
      <formula1>$AA$126:$AC$126</formula1>
    </dataValidation>
    <dataValidation type="list" allowBlank="1" showInputMessage="1" showErrorMessage="1" sqref="K131">
      <formula1>$AA$131:$AD$131</formula1>
    </dataValidation>
    <dataValidation type="list" allowBlank="1" showInputMessage="1" showErrorMessage="1" sqref="K125:L125">
      <formula1>$AA$125:$AE$125</formula1>
    </dataValidation>
    <dataValidation type="list" allowBlank="1" showInputMessage="1" showErrorMessage="1" sqref="O162:Z163 O166:Z167 O170:Z171 O174:Z175 O186:Z187 O190:Z191 O194:Z195 O198:Z199">
      <formula1>$AA$162:$AU$162</formula1>
    </dataValidation>
    <dataValidation type="list" allowBlank="1" showInputMessage="1" showErrorMessage="1" sqref="A3:Z3">
      <formula1>$AA$6:$AD$6</formula1>
    </dataValidation>
    <dataValidation type="list" allowBlank="1" showInputMessage="1" showErrorMessage="1" sqref="K87:L87">
      <formula1>$AA$87:$AF$87</formula1>
    </dataValidation>
    <dataValidation type="list" allowBlank="1" showInputMessage="1" showErrorMessage="1" sqref="B35:Z36">
      <formula1>$AA$35:$AF$35</formula1>
    </dataValidation>
    <dataValidation type="list" allowBlank="1" showInputMessage="1" showErrorMessage="1" sqref="K91:L91">
      <formula1>$AA$91:$AU$91</formula1>
    </dataValidation>
    <dataValidation type="list" allowBlank="1" showInputMessage="1" showErrorMessage="1" sqref="W29:X30">
      <formula1>$AA$30:$AB$30</formula1>
    </dataValidation>
    <dataValidation type="list" allowBlank="1" showInputMessage="1" showErrorMessage="1" sqref="K124:L124">
      <formula1>$AA$124:$DW$124</formula1>
    </dataValidation>
  </dataValidations>
  <pageMargins left="0.7" right="0.7" top="0.75" bottom="0.75" header="0.3" footer="0.3"/>
  <pageSetup paperSize="9" scale="92" fitToHeight="0" orientation="portrait" r:id="rId1"/>
  <headerFooter>
    <oddFooter>&amp;P ページ</oddFooter>
  </headerFooter>
  <rowBreaks count="2" manualBreakCount="2">
    <brk id="55" max="25" man="1"/>
    <brk id="101" max="25"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79998168889431442"/>
  </sheetPr>
  <dimension ref="A1:BW206"/>
  <sheetViews>
    <sheetView view="pageBreakPreview" zoomScaleNormal="100" zoomScaleSheetLayoutView="100" workbookViewId="0">
      <selection activeCell="T11" sqref="T11:Y11"/>
    </sheetView>
  </sheetViews>
  <sheetFormatPr defaultRowHeight="13.5"/>
  <cols>
    <col min="1" max="1" width="3.625" style="230" customWidth="1"/>
    <col min="2" max="2" width="4.25" style="230" customWidth="1"/>
    <col min="3" max="13" width="4.25" style="231" customWidth="1"/>
    <col min="14" max="27" width="3.625" style="231" customWidth="1"/>
    <col min="28" max="29" width="9" style="231" customWidth="1"/>
    <col min="30" max="70" width="9" style="230" customWidth="1"/>
    <col min="71" max="79" width="9" style="231" customWidth="1"/>
    <col min="80" max="16384" width="9" style="231"/>
  </cols>
  <sheetData>
    <row r="1" spans="1:75" ht="13.5" customHeight="1">
      <c r="A1" s="230" t="s">
        <v>70</v>
      </c>
      <c r="P1" s="230">
        <f>'請求書（幼稚園）'!U58</f>
        <v>4</v>
      </c>
      <c r="Q1" s="231" t="s">
        <v>118</v>
      </c>
      <c r="R1" s="232" t="s">
        <v>115</v>
      </c>
      <c r="S1" s="233">
        <f>'請求書（幼稚園）'!X58</f>
        <v>4</v>
      </c>
      <c r="T1" s="231" t="s">
        <v>57</v>
      </c>
    </row>
    <row r="2" spans="1:75" ht="13.5" customHeight="1">
      <c r="A2" s="736" t="s">
        <v>68</v>
      </c>
      <c r="B2" s="736"/>
      <c r="C2" s="736"/>
      <c r="D2" s="736"/>
      <c r="E2" s="736"/>
      <c r="F2" s="734" t="str">
        <f>'請求書（幼稚園）'!O13</f>
        <v>○〇幼稚園</v>
      </c>
      <c r="G2" s="734"/>
      <c r="H2" s="734"/>
      <c r="I2" s="734"/>
      <c r="J2" s="734"/>
      <c r="K2" s="734"/>
      <c r="L2" s="735"/>
    </row>
    <row r="3" spans="1:75" ht="13.5" customHeight="1">
      <c r="A3" s="234"/>
      <c r="B3" s="234"/>
      <c r="C3" s="235"/>
      <c r="D3" s="235"/>
      <c r="E3" s="235"/>
      <c r="F3" s="233"/>
      <c r="G3" s="233"/>
      <c r="H3" s="233"/>
      <c r="I3" s="233"/>
      <c r="J3" s="233"/>
      <c r="K3" s="233"/>
      <c r="L3" s="233"/>
    </row>
    <row r="4" spans="1:75" ht="13.5" customHeight="1">
      <c r="A4" s="236" t="s">
        <v>432</v>
      </c>
      <c r="B4" s="234"/>
      <c r="C4" s="235"/>
      <c r="D4" s="235"/>
      <c r="E4" s="235"/>
      <c r="F4" s="232"/>
      <c r="G4" s="232"/>
      <c r="H4" s="232"/>
      <c r="I4" s="232"/>
      <c r="J4" s="232"/>
      <c r="K4" s="232"/>
      <c r="L4" s="232"/>
    </row>
    <row r="5" spans="1:75" ht="13.5" customHeight="1">
      <c r="A5" s="230" t="s">
        <v>127</v>
      </c>
    </row>
    <row r="6" spans="1:75" ht="13.5" customHeight="1">
      <c r="A6" s="701" t="s">
        <v>120</v>
      </c>
      <c r="B6" s="701"/>
      <c r="C6" s="728" t="s">
        <v>385</v>
      </c>
      <c r="D6" s="737"/>
      <c r="E6" s="729"/>
      <c r="F6" s="728" t="s">
        <v>126</v>
      </c>
      <c r="G6" s="729"/>
      <c r="H6" s="728" t="s">
        <v>327</v>
      </c>
      <c r="I6" s="729"/>
      <c r="J6" s="711" t="s">
        <v>125</v>
      </c>
      <c r="K6" s="732"/>
      <c r="L6" s="732"/>
      <c r="M6" s="732"/>
      <c r="N6" s="732"/>
      <c r="O6" s="732"/>
      <c r="P6" s="701" t="s">
        <v>415</v>
      </c>
      <c r="Q6" s="701"/>
      <c r="R6" s="701"/>
      <c r="S6" s="733"/>
      <c r="T6" s="237"/>
      <c r="U6" s="238"/>
      <c r="V6" s="238"/>
      <c r="W6" s="238"/>
      <c r="X6" s="238"/>
      <c r="Y6" s="238"/>
      <c r="Z6" s="690" t="s">
        <v>354</v>
      </c>
      <c r="AA6" s="690"/>
      <c r="AB6" s="690"/>
      <c r="AC6" s="691"/>
      <c r="AD6" s="701" t="s">
        <v>355</v>
      </c>
      <c r="AE6" s="674" t="s">
        <v>356</v>
      </c>
      <c r="AF6" s="674"/>
      <c r="AG6" s="674"/>
      <c r="AH6" s="674"/>
      <c r="AI6" s="674" t="s">
        <v>357</v>
      </c>
      <c r="AJ6" s="674"/>
      <c r="AK6" s="674"/>
      <c r="AL6" s="674"/>
      <c r="AM6" s="674" t="s">
        <v>374</v>
      </c>
      <c r="AN6" s="674"/>
      <c r="AO6" s="674"/>
      <c r="AP6" s="674"/>
      <c r="AQ6" s="674" t="s">
        <v>356</v>
      </c>
      <c r="AR6" s="674"/>
      <c r="AS6" s="674"/>
      <c r="AT6" s="674"/>
      <c r="AU6" s="674" t="s">
        <v>357</v>
      </c>
      <c r="AV6" s="674"/>
      <c r="AW6" s="674"/>
      <c r="AX6" s="674"/>
      <c r="AY6" s="674" t="s">
        <v>374</v>
      </c>
      <c r="AZ6" s="674"/>
      <c r="BA6" s="674"/>
      <c r="BB6" s="674"/>
      <c r="BQ6" s="231"/>
      <c r="BR6" s="231"/>
    </row>
    <row r="7" spans="1:75" ht="13.5" customHeight="1">
      <c r="A7" s="701"/>
      <c r="B7" s="701"/>
      <c r="C7" s="730"/>
      <c r="D7" s="738"/>
      <c r="E7" s="731"/>
      <c r="F7" s="730"/>
      <c r="G7" s="731"/>
      <c r="H7" s="730"/>
      <c r="I7" s="731"/>
      <c r="J7" s="728" t="s">
        <v>335</v>
      </c>
      <c r="K7" s="729"/>
      <c r="L7" s="728" t="s">
        <v>336</v>
      </c>
      <c r="M7" s="729"/>
      <c r="N7" s="728" t="s">
        <v>123</v>
      </c>
      <c r="O7" s="729"/>
      <c r="P7" s="701"/>
      <c r="Q7" s="701"/>
      <c r="R7" s="701"/>
      <c r="S7" s="733"/>
      <c r="T7" s="237"/>
      <c r="U7" s="238"/>
      <c r="V7" s="238"/>
      <c r="W7" s="238"/>
      <c r="X7" s="238"/>
      <c r="Y7" s="238"/>
      <c r="Z7" s="722" t="s">
        <v>350</v>
      </c>
      <c r="AA7" s="725" t="s">
        <v>351</v>
      </c>
      <c r="AB7" s="704" t="s">
        <v>352</v>
      </c>
      <c r="AC7" s="704" t="s">
        <v>353</v>
      </c>
      <c r="AD7" s="701"/>
      <c r="AE7" s="674"/>
      <c r="AF7" s="674"/>
      <c r="AG7" s="674"/>
      <c r="AH7" s="674"/>
      <c r="AI7" s="674"/>
      <c r="AJ7" s="674"/>
      <c r="AK7" s="674"/>
      <c r="AL7" s="674"/>
      <c r="AM7" s="674"/>
      <c r="AN7" s="674"/>
      <c r="AO7" s="674"/>
      <c r="AP7" s="674"/>
      <c r="AQ7" s="674"/>
      <c r="AR7" s="674"/>
      <c r="AS7" s="674"/>
      <c r="AT7" s="674"/>
      <c r="AU7" s="674"/>
      <c r="AV7" s="674"/>
      <c r="AW7" s="674"/>
      <c r="AX7" s="674"/>
      <c r="AY7" s="674"/>
      <c r="AZ7" s="674"/>
      <c r="BA7" s="674"/>
      <c r="BB7" s="674"/>
      <c r="BQ7" s="231"/>
      <c r="BR7" s="231"/>
    </row>
    <row r="8" spans="1:75" ht="13.5" customHeight="1">
      <c r="A8" s="701"/>
      <c r="B8" s="701"/>
      <c r="C8" s="730"/>
      <c r="D8" s="738"/>
      <c r="E8" s="731"/>
      <c r="F8" s="730"/>
      <c r="G8" s="731"/>
      <c r="H8" s="730"/>
      <c r="I8" s="731"/>
      <c r="J8" s="730"/>
      <c r="K8" s="731"/>
      <c r="L8" s="730"/>
      <c r="M8" s="731"/>
      <c r="N8" s="730"/>
      <c r="O8" s="731"/>
      <c r="P8" s="701" t="s">
        <v>121</v>
      </c>
      <c r="Q8" s="701"/>
      <c r="R8" s="701" t="s">
        <v>122</v>
      </c>
      <c r="S8" s="733"/>
      <c r="T8" s="237"/>
      <c r="U8" s="238"/>
      <c r="V8" s="238"/>
      <c r="W8" s="238"/>
      <c r="X8" s="238"/>
      <c r="Y8" s="238"/>
      <c r="Z8" s="723"/>
      <c r="AA8" s="726"/>
      <c r="AB8" s="705"/>
      <c r="AC8" s="705"/>
      <c r="AD8" s="701"/>
      <c r="AE8" s="675" t="s">
        <v>331</v>
      </c>
      <c r="AF8" s="675" t="s">
        <v>330</v>
      </c>
      <c r="AG8" s="675" t="s">
        <v>329</v>
      </c>
      <c r="AH8" s="675" t="s">
        <v>328</v>
      </c>
      <c r="AI8" s="675" t="s">
        <v>331</v>
      </c>
      <c r="AJ8" s="675" t="s">
        <v>330</v>
      </c>
      <c r="AK8" s="675" t="s">
        <v>329</v>
      </c>
      <c r="AL8" s="675" t="s">
        <v>328</v>
      </c>
      <c r="AM8" s="675" t="s">
        <v>331</v>
      </c>
      <c r="AN8" s="675" t="s">
        <v>330</v>
      </c>
      <c r="AO8" s="675" t="s">
        <v>329</v>
      </c>
      <c r="AP8" s="675" t="s">
        <v>328</v>
      </c>
      <c r="AQ8" s="675" t="s">
        <v>331</v>
      </c>
      <c r="AR8" s="675" t="s">
        <v>330</v>
      </c>
      <c r="AS8" s="675" t="s">
        <v>329</v>
      </c>
      <c r="AT8" s="675" t="s">
        <v>328</v>
      </c>
      <c r="AU8" s="675" t="s">
        <v>331</v>
      </c>
      <c r="AV8" s="675" t="s">
        <v>330</v>
      </c>
      <c r="AW8" s="675" t="s">
        <v>329</v>
      </c>
      <c r="AX8" s="675" t="s">
        <v>328</v>
      </c>
      <c r="AY8" s="675" t="s">
        <v>331</v>
      </c>
      <c r="AZ8" s="675" t="s">
        <v>330</v>
      </c>
      <c r="BA8" s="675" t="s">
        <v>329</v>
      </c>
      <c r="BB8" s="675" t="s">
        <v>328</v>
      </c>
      <c r="BQ8" s="231"/>
      <c r="BR8" s="231"/>
    </row>
    <row r="9" spans="1:75" ht="13.5" customHeight="1">
      <c r="A9" s="675"/>
      <c r="B9" s="675"/>
      <c r="C9" s="730"/>
      <c r="D9" s="738"/>
      <c r="E9" s="731"/>
      <c r="F9" s="730"/>
      <c r="G9" s="731"/>
      <c r="H9" s="730"/>
      <c r="I9" s="731"/>
      <c r="J9" s="730"/>
      <c r="K9" s="731"/>
      <c r="L9" s="730"/>
      <c r="M9" s="731"/>
      <c r="N9" s="730"/>
      <c r="O9" s="731"/>
      <c r="P9" s="675"/>
      <c r="Q9" s="675"/>
      <c r="R9" s="675"/>
      <c r="S9" s="728"/>
      <c r="T9" s="237"/>
      <c r="U9" s="238"/>
      <c r="V9" s="238"/>
      <c r="W9" s="238"/>
      <c r="X9" s="238"/>
      <c r="Y9" s="238"/>
      <c r="Z9" s="724"/>
      <c r="AA9" s="727"/>
      <c r="AB9" s="706"/>
      <c r="AC9" s="706"/>
      <c r="AD9" s="701"/>
      <c r="AE9" s="676"/>
      <c r="AF9" s="676"/>
      <c r="AG9" s="676"/>
      <c r="AH9" s="676"/>
      <c r="AI9" s="676"/>
      <c r="AJ9" s="676"/>
      <c r="AK9" s="676"/>
      <c r="AL9" s="676"/>
      <c r="AM9" s="676"/>
      <c r="AN9" s="676"/>
      <c r="AO9" s="676"/>
      <c r="AP9" s="676"/>
      <c r="AQ9" s="676"/>
      <c r="AR9" s="676"/>
      <c r="AS9" s="676"/>
      <c r="AT9" s="676"/>
      <c r="AU9" s="676"/>
      <c r="AV9" s="676"/>
      <c r="AW9" s="676"/>
      <c r="AX9" s="676"/>
      <c r="AY9" s="676"/>
      <c r="AZ9" s="676"/>
      <c r="BA9" s="676"/>
      <c r="BB9" s="676"/>
      <c r="BQ9" s="231"/>
      <c r="BR9" s="231"/>
    </row>
    <row r="10" spans="1:75" ht="13.5" customHeight="1">
      <c r="A10" s="711">
        <v>1</v>
      </c>
      <c r="B10" s="712"/>
      <c r="C10" s="716"/>
      <c r="D10" s="743"/>
      <c r="E10" s="717"/>
      <c r="F10" s="716"/>
      <c r="G10" s="717"/>
      <c r="H10" s="718"/>
      <c r="I10" s="719"/>
      <c r="J10" s="716"/>
      <c r="K10" s="717"/>
      <c r="L10" s="716"/>
      <c r="M10" s="717"/>
      <c r="N10" s="739"/>
      <c r="O10" s="740"/>
      <c r="P10" s="716"/>
      <c r="Q10" s="717"/>
      <c r="R10" s="741"/>
      <c r="S10" s="742"/>
      <c r="T10" s="677" t="str">
        <f>IF(L10="","",IF(H10="１号","※下表に記載必要箇所あり(①)",IF(H10="２号","※下表に記載必要箇所あり(②)")))</f>
        <v/>
      </c>
      <c r="U10" s="678"/>
      <c r="V10" s="678"/>
      <c r="W10" s="678"/>
      <c r="X10" s="678"/>
      <c r="Y10" s="678"/>
      <c r="Z10" s="239" t="str">
        <f t="shared" ref="Z10:Z20" si="0">IF(AND(J10="○",P10=""),"A","")</f>
        <v/>
      </c>
      <c r="AA10" s="240" t="str">
        <f t="shared" ref="AA10:AA20" si="1">IF(AND(J10="○",P10="○"),"B","")</f>
        <v/>
      </c>
      <c r="AB10" s="241" t="str">
        <f t="shared" ref="AB10:AB20" si="2">IF(AND(J10="",L10="○",P10=""),"C","")</f>
        <v/>
      </c>
      <c r="AC10" s="241" t="str">
        <f t="shared" ref="AC10:AC20" si="3">IF(AND(J10="",L10="○",P10="○"),"D","")</f>
        <v/>
      </c>
      <c r="AD10" s="242" t="str">
        <f t="shared" ref="AD10:AD20" si="4">IF(N10&gt;0,"","○")</f>
        <v>○</v>
      </c>
      <c r="AE10" s="242" t="str">
        <f>IF(AND(F10="５歳",H10="１号",AD10="○",P10=""),"○","")</f>
        <v/>
      </c>
      <c r="AF10" s="242" t="str">
        <f t="shared" ref="AF10:AF20" si="5">IF(AND(F10="４歳",H10="１号",AD10="○",P10=""),"○","")</f>
        <v/>
      </c>
      <c r="AG10" s="242" t="str">
        <f t="shared" ref="AG10:AG20" si="6">IF(AND(F10="３歳",H10="１号",AD10="○",P10=""),"○","")</f>
        <v/>
      </c>
      <c r="AH10" s="242" t="str">
        <f t="shared" ref="AH10:AH20" si="7">IF(AND(F10="満３歳",H10="１号",AD10="○",P10=""),"○","")</f>
        <v/>
      </c>
      <c r="AI10" s="242" t="str">
        <f t="shared" ref="AI10:AI20" si="8">IF(AND(F10="５歳",H10="１号",AD10="○",P10="○"),"○","")</f>
        <v/>
      </c>
      <c r="AJ10" s="242" t="str">
        <f t="shared" ref="AJ10:AJ20" si="9">IF(AND(F10="４歳",H10="１号",AD10="○",P10="○"),"○","")</f>
        <v/>
      </c>
      <c r="AK10" s="242" t="str">
        <f t="shared" ref="AK10:AK20" si="10">IF(AND(F10="３歳",H10="１号",AD10="○",P10="○"),"○","")</f>
        <v/>
      </c>
      <c r="AL10" s="242" t="str">
        <f t="shared" ref="AL10:AL20" si="11">IF(AND(F10="満３歳",H10="１号",AD10="○",P10="○"),"○","")</f>
        <v/>
      </c>
      <c r="AM10" s="242" t="str">
        <f t="shared" ref="AM10:AM20" si="12">IF(AND(F10="５歳",H10="１号",N10&gt;0),"○","")</f>
        <v/>
      </c>
      <c r="AN10" s="242" t="str">
        <f t="shared" ref="AN10:AN20" si="13">IF(AND(F10="４歳",H10="１号",N10&gt;0),"○","")</f>
        <v/>
      </c>
      <c r="AO10" s="242" t="str">
        <f t="shared" ref="AO10:AO20" si="14">IF(AND(F10="３歳",H10="１号",N10&gt;0),"○","")</f>
        <v/>
      </c>
      <c r="AP10" s="242" t="str">
        <f t="shared" ref="AP10:AP20" si="15">IF(AND(F10="満３歳",H10="１号",N10&gt;0),"○","")</f>
        <v/>
      </c>
      <c r="AQ10" s="242" t="str">
        <f t="shared" ref="AQ10:AQ20" si="16">IF(AND(F10="５歳",H10="２号",AD10="○",P10=""),"○","")</f>
        <v/>
      </c>
      <c r="AR10" s="242" t="str">
        <f t="shared" ref="AR10:AR20" si="17">IF(AND(F10="４歳",H10="２号",AD10="○",P10=""),"○","")</f>
        <v/>
      </c>
      <c r="AS10" s="242" t="str">
        <f t="shared" ref="AS10:AS20" si="18">IF(AND(F10="３歳",H10="２号",AD10="○",P10=""),"○","")</f>
        <v/>
      </c>
      <c r="AT10" s="242" t="str">
        <f t="shared" ref="AT10:AT20" si="19">IF(AND(F10="満３歳",H10="２号",AD10="○",P10=""),"○","")</f>
        <v/>
      </c>
      <c r="AU10" s="242" t="str">
        <f t="shared" ref="AU10:AU20" si="20">IF(AND(F10="５歳",H10="２号",AD10="○",P10="○"),"○","")</f>
        <v/>
      </c>
      <c r="AV10" s="242" t="str">
        <f t="shared" ref="AV10:AV20" si="21">IF(AND(F10="４歳",H10="２号",AD10="○",P10="○"),"○","")</f>
        <v/>
      </c>
      <c r="AW10" s="242" t="str">
        <f t="shared" ref="AW10:AW20" si="22">IF(AND(F10="３歳",H10="２号",AD10="○",P10="○"),"○","")</f>
        <v/>
      </c>
      <c r="AX10" s="242" t="str">
        <f t="shared" ref="AX10:AX20" si="23">IF(AND(F10="満３歳",H10="２号",AD10="○",P10="○"),"○","")</f>
        <v/>
      </c>
      <c r="AY10" s="242" t="str">
        <f t="shared" ref="AY10:AY20" si="24">IF(AND(F10="５歳",H10="２号",N10&gt;0),"○","")</f>
        <v/>
      </c>
      <c r="AZ10" s="242" t="str">
        <f t="shared" ref="AZ10:AZ20" si="25">IF(AND(F10="４歳",H10="２号",N10&gt;0),"○","")</f>
        <v/>
      </c>
      <c r="BA10" s="242" t="str">
        <f t="shared" ref="BA10:BA20" si="26">IF(AND(F10="３歳",H10="２号",N10&gt;0),"○","")</f>
        <v/>
      </c>
      <c r="BB10" s="242" t="str">
        <f t="shared" ref="BB10:BB20" si="27">IF(AND(F10="満３歳",H10="２号",N10&gt;0),"○","")</f>
        <v/>
      </c>
      <c r="BC10" s="243" t="s">
        <v>328</v>
      </c>
      <c r="BD10" s="244" t="s">
        <v>329</v>
      </c>
      <c r="BE10" s="244" t="s">
        <v>330</v>
      </c>
      <c r="BF10" s="244" t="s">
        <v>331</v>
      </c>
      <c r="BQ10" s="231"/>
      <c r="BR10" s="231"/>
    </row>
    <row r="11" spans="1:75" ht="13.5" customHeight="1">
      <c r="A11" s="711">
        <v>2</v>
      </c>
      <c r="B11" s="712"/>
      <c r="C11" s="713"/>
      <c r="D11" s="714"/>
      <c r="E11" s="715"/>
      <c r="F11" s="716"/>
      <c r="G11" s="717"/>
      <c r="H11" s="718"/>
      <c r="I11" s="719"/>
      <c r="J11" s="709"/>
      <c r="K11" s="710"/>
      <c r="L11" s="709"/>
      <c r="M11" s="710"/>
      <c r="N11" s="688"/>
      <c r="O11" s="689"/>
      <c r="P11" s="716"/>
      <c r="Q11" s="717"/>
      <c r="R11" s="707"/>
      <c r="S11" s="708"/>
      <c r="T11" s="677" t="str">
        <f>IF(L11="","",IF(H11="１号","※下表に記載必要箇所あり(①)",IF(H11="２号","※下表に記載必要箇所あり(②)")))</f>
        <v/>
      </c>
      <c r="U11" s="678"/>
      <c r="V11" s="678"/>
      <c r="W11" s="678"/>
      <c r="X11" s="678"/>
      <c r="Y11" s="678"/>
      <c r="Z11" s="239" t="str">
        <f t="shared" si="0"/>
        <v/>
      </c>
      <c r="AA11" s="240" t="str">
        <f t="shared" si="1"/>
        <v/>
      </c>
      <c r="AB11" s="241" t="str">
        <f t="shared" si="2"/>
        <v/>
      </c>
      <c r="AC11" s="241" t="str">
        <f t="shared" si="3"/>
        <v/>
      </c>
      <c r="AD11" s="242" t="str">
        <f t="shared" si="4"/>
        <v>○</v>
      </c>
      <c r="AE11" s="242" t="str">
        <f t="shared" ref="AE11:AE20" si="28">IF(AND(F11="５歳",H11="１号",AD11="○",P11=""),"○","")</f>
        <v/>
      </c>
      <c r="AF11" s="242" t="str">
        <f t="shared" si="5"/>
        <v/>
      </c>
      <c r="AG11" s="242" t="str">
        <f t="shared" si="6"/>
        <v/>
      </c>
      <c r="AH11" s="242" t="str">
        <f t="shared" si="7"/>
        <v/>
      </c>
      <c r="AI11" s="242" t="str">
        <f t="shared" si="8"/>
        <v/>
      </c>
      <c r="AJ11" s="242" t="str">
        <f t="shared" si="9"/>
        <v/>
      </c>
      <c r="AK11" s="242" t="str">
        <f t="shared" si="10"/>
        <v/>
      </c>
      <c r="AL11" s="242" t="str">
        <f t="shared" si="11"/>
        <v/>
      </c>
      <c r="AM11" s="242" t="str">
        <f t="shared" si="12"/>
        <v/>
      </c>
      <c r="AN11" s="242" t="str">
        <f t="shared" si="13"/>
        <v/>
      </c>
      <c r="AO11" s="242" t="str">
        <f t="shared" si="14"/>
        <v/>
      </c>
      <c r="AP11" s="242" t="str">
        <f t="shared" si="15"/>
        <v/>
      </c>
      <c r="AQ11" s="242" t="str">
        <f t="shared" si="16"/>
        <v/>
      </c>
      <c r="AR11" s="242" t="str">
        <f t="shared" si="17"/>
        <v/>
      </c>
      <c r="AS11" s="242" t="str">
        <f t="shared" si="18"/>
        <v/>
      </c>
      <c r="AT11" s="242" t="str">
        <f t="shared" si="19"/>
        <v/>
      </c>
      <c r="AU11" s="242" t="str">
        <f t="shared" si="20"/>
        <v/>
      </c>
      <c r="AV11" s="242" t="str">
        <f t="shared" si="21"/>
        <v/>
      </c>
      <c r="AW11" s="242" t="str">
        <f t="shared" si="22"/>
        <v/>
      </c>
      <c r="AX11" s="242" t="str">
        <f t="shared" si="23"/>
        <v/>
      </c>
      <c r="AY11" s="242" t="str">
        <f t="shared" si="24"/>
        <v/>
      </c>
      <c r="AZ11" s="242" t="str">
        <f t="shared" si="25"/>
        <v/>
      </c>
      <c r="BA11" s="242" t="str">
        <f t="shared" si="26"/>
        <v/>
      </c>
      <c r="BB11" s="242" t="str">
        <f t="shared" si="27"/>
        <v/>
      </c>
      <c r="BC11" s="243" t="s">
        <v>332</v>
      </c>
      <c r="BD11" s="244" t="s">
        <v>333</v>
      </c>
      <c r="BQ11" s="231"/>
      <c r="BR11" s="231"/>
    </row>
    <row r="12" spans="1:75" ht="13.5" customHeight="1">
      <c r="A12" s="711">
        <v>3</v>
      </c>
      <c r="B12" s="712"/>
      <c r="C12" s="713"/>
      <c r="D12" s="714"/>
      <c r="E12" s="715"/>
      <c r="F12" s="716"/>
      <c r="G12" s="717"/>
      <c r="H12" s="718"/>
      <c r="I12" s="719"/>
      <c r="J12" s="709"/>
      <c r="K12" s="710"/>
      <c r="L12" s="709"/>
      <c r="M12" s="710"/>
      <c r="N12" s="688"/>
      <c r="O12" s="689"/>
      <c r="P12" s="716"/>
      <c r="Q12" s="717"/>
      <c r="R12" s="707"/>
      <c r="S12" s="708"/>
      <c r="T12" s="677" t="str">
        <f t="shared" ref="T12:T139" si="29">IF(L12="","",IF(H12="１号","※下表に記載必要箇所あり(①)",IF(H12="２号","※下表に記載必要箇所あり(②)")))</f>
        <v/>
      </c>
      <c r="U12" s="678"/>
      <c r="V12" s="678"/>
      <c r="W12" s="678"/>
      <c r="X12" s="678"/>
      <c r="Y12" s="678"/>
      <c r="Z12" s="239" t="str">
        <f t="shared" si="0"/>
        <v/>
      </c>
      <c r="AA12" s="240" t="str">
        <f t="shared" si="1"/>
        <v/>
      </c>
      <c r="AB12" s="241" t="str">
        <f t="shared" si="2"/>
        <v/>
      </c>
      <c r="AC12" s="241" t="str">
        <f t="shared" si="3"/>
        <v/>
      </c>
      <c r="AD12" s="242" t="str">
        <f t="shared" si="4"/>
        <v>○</v>
      </c>
      <c r="AE12" s="242" t="str">
        <f t="shared" si="28"/>
        <v/>
      </c>
      <c r="AF12" s="242" t="str">
        <f t="shared" si="5"/>
        <v/>
      </c>
      <c r="AG12" s="242" t="str">
        <f t="shared" si="6"/>
        <v/>
      </c>
      <c r="AH12" s="242" t="str">
        <f t="shared" si="7"/>
        <v/>
      </c>
      <c r="AI12" s="242" t="str">
        <f t="shared" si="8"/>
        <v/>
      </c>
      <c r="AJ12" s="242" t="str">
        <f t="shared" si="9"/>
        <v/>
      </c>
      <c r="AK12" s="242" t="str">
        <f t="shared" si="10"/>
        <v/>
      </c>
      <c r="AL12" s="242" t="str">
        <f t="shared" si="11"/>
        <v/>
      </c>
      <c r="AM12" s="242" t="str">
        <f t="shared" si="12"/>
        <v/>
      </c>
      <c r="AN12" s="242" t="str">
        <f t="shared" si="13"/>
        <v/>
      </c>
      <c r="AO12" s="242" t="str">
        <f t="shared" si="14"/>
        <v/>
      </c>
      <c r="AP12" s="242" t="str">
        <f t="shared" si="15"/>
        <v/>
      </c>
      <c r="AQ12" s="242" t="str">
        <f t="shared" si="16"/>
        <v/>
      </c>
      <c r="AR12" s="242" t="str">
        <f t="shared" si="17"/>
        <v/>
      </c>
      <c r="AS12" s="242" t="str">
        <f t="shared" si="18"/>
        <v/>
      </c>
      <c r="AT12" s="242" t="str">
        <f t="shared" si="19"/>
        <v/>
      </c>
      <c r="AU12" s="242" t="str">
        <f t="shared" si="20"/>
        <v/>
      </c>
      <c r="AV12" s="242" t="str">
        <f t="shared" si="21"/>
        <v/>
      </c>
      <c r="AW12" s="242" t="str">
        <f t="shared" si="22"/>
        <v/>
      </c>
      <c r="AX12" s="242" t="str">
        <f t="shared" si="23"/>
        <v/>
      </c>
      <c r="AY12" s="242" t="str">
        <f t="shared" si="24"/>
        <v/>
      </c>
      <c r="AZ12" s="242" t="str">
        <f t="shared" si="25"/>
        <v/>
      </c>
      <c r="BA12" s="242" t="str">
        <f t="shared" si="26"/>
        <v/>
      </c>
      <c r="BB12" s="242" t="str">
        <f t="shared" si="27"/>
        <v/>
      </c>
      <c r="BC12" s="243"/>
      <c r="BD12" s="244" t="s">
        <v>334</v>
      </c>
      <c r="BQ12" s="231"/>
      <c r="BR12" s="231"/>
    </row>
    <row r="13" spans="1:75" ht="13.5" customHeight="1">
      <c r="A13" s="711">
        <v>4</v>
      </c>
      <c r="B13" s="712"/>
      <c r="C13" s="713"/>
      <c r="D13" s="714"/>
      <c r="E13" s="715"/>
      <c r="F13" s="716"/>
      <c r="G13" s="717"/>
      <c r="H13" s="718"/>
      <c r="I13" s="719"/>
      <c r="J13" s="709"/>
      <c r="K13" s="710"/>
      <c r="L13" s="744"/>
      <c r="M13" s="745"/>
      <c r="N13" s="688"/>
      <c r="O13" s="689"/>
      <c r="P13" s="716"/>
      <c r="Q13" s="717"/>
      <c r="R13" s="707"/>
      <c r="S13" s="708"/>
      <c r="T13" s="677" t="str">
        <f t="shared" si="29"/>
        <v/>
      </c>
      <c r="U13" s="678"/>
      <c r="V13" s="678"/>
      <c r="W13" s="678"/>
      <c r="X13" s="678"/>
      <c r="Y13" s="678"/>
      <c r="Z13" s="239" t="str">
        <f t="shared" si="0"/>
        <v/>
      </c>
      <c r="AA13" s="240" t="str">
        <f t="shared" si="1"/>
        <v/>
      </c>
      <c r="AB13" s="241" t="str">
        <f t="shared" si="2"/>
        <v/>
      </c>
      <c r="AC13" s="241" t="str">
        <f t="shared" si="3"/>
        <v/>
      </c>
      <c r="AD13" s="242" t="str">
        <f t="shared" si="4"/>
        <v>○</v>
      </c>
      <c r="AE13" s="242" t="str">
        <f t="shared" si="28"/>
        <v/>
      </c>
      <c r="AF13" s="242" t="str">
        <f t="shared" si="5"/>
        <v/>
      </c>
      <c r="AG13" s="242" t="str">
        <f t="shared" si="6"/>
        <v/>
      </c>
      <c r="AH13" s="242" t="str">
        <f t="shared" si="7"/>
        <v/>
      </c>
      <c r="AI13" s="242" t="str">
        <f t="shared" si="8"/>
        <v/>
      </c>
      <c r="AJ13" s="242" t="str">
        <f t="shared" si="9"/>
        <v/>
      </c>
      <c r="AK13" s="242" t="str">
        <f t="shared" si="10"/>
        <v/>
      </c>
      <c r="AL13" s="242" t="str">
        <f t="shared" si="11"/>
        <v/>
      </c>
      <c r="AM13" s="242" t="str">
        <f t="shared" si="12"/>
        <v/>
      </c>
      <c r="AN13" s="242" t="str">
        <f t="shared" si="13"/>
        <v/>
      </c>
      <c r="AO13" s="242" t="str">
        <f t="shared" si="14"/>
        <v/>
      </c>
      <c r="AP13" s="242" t="str">
        <f t="shared" si="15"/>
        <v/>
      </c>
      <c r="AQ13" s="242" t="str">
        <f t="shared" si="16"/>
        <v/>
      </c>
      <c r="AR13" s="242" t="str">
        <f t="shared" si="17"/>
        <v/>
      </c>
      <c r="AS13" s="242" t="str">
        <f t="shared" si="18"/>
        <v/>
      </c>
      <c r="AT13" s="242" t="str">
        <f t="shared" si="19"/>
        <v/>
      </c>
      <c r="AU13" s="242" t="str">
        <f t="shared" si="20"/>
        <v/>
      </c>
      <c r="AV13" s="242" t="str">
        <f t="shared" si="21"/>
        <v/>
      </c>
      <c r="AW13" s="242" t="str">
        <f t="shared" si="22"/>
        <v/>
      </c>
      <c r="AX13" s="242" t="str">
        <f t="shared" si="23"/>
        <v/>
      </c>
      <c r="AY13" s="242" t="str">
        <f t="shared" si="24"/>
        <v/>
      </c>
      <c r="AZ13" s="242" t="str">
        <f t="shared" si="25"/>
        <v/>
      </c>
      <c r="BA13" s="242" t="str">
        <f t="shared" si="26"/>
        <v/>
      </c>
      <c r="BB13" s="242" t="str">
        <f t="shared" si="27"/>
        <v/>
      </c>
      <c r="BC13" s="243"/>
      <c r="BD13" s="244">
        <v>1</v>
      </c>
      <c r="BE13" s="244">
        <v>2</v>
      </c>
      <c r="BF13" s="244">
        <v>3</v>
      </c>
      <c r="BG13" s="244">
        <v>4</v>
      </c>
      <c r="BH13" s="244">
        <v>5</v>
      </c>
      <c r="BI13" s="244">
        <v>6</v>
      </c>
      <c r="BJ13" s="244">
        <v>7</v>
      </c>
      <c r="BK13" s="244">
        <v>8</v>
      </c>
      <c r="BL13" s="244">
        <v>9</v>
      </c>
      <c r="BM13" s="244">
        <v>10</v>
      </c>
      <c r="BN13" s="244">
        <v>11</v>
      </c>
      <c r="BO13" s="244">
        <v>12</v>
      </c>
      <c r="BP13" s="244">
        <v>13</v>
      </c>
      <c r="BQ13" s="245">
        <v>14</v>
      </c>
      <c r="BR13" s="245">
        <v>15</v>
      </c>
      <c r="BS13" s="245">
        <v>16</v>
      </c>
      <c r="BT13" s="245">
        <v>17</v>
      </c>
      <c r="BU13" s="245">
        <v>18</v>
      </c>
      <c r="BV13" s="245">
        <v>19</v>
      </c>
      <c r="BW13" s="245">
        <v>20</v>
      </c>
    </row>
    <row r="14" spans="1:75" ht="13.5" customHeight="1">
      <c r="A14" s="711">
        <v>5</v>
      </c>
      <c r="B14" s="712"/>
      <c r="C14" s="713"/>
      <c r="D14" s="714"/>
      <c r="E14" s="715"/>
      <c r="F14" s="716"/>
      <c r="G14" s="717"/>
      <c r="H14" s="718"/>
      <c r="I14" s="719"/>
      <c r="J14" s="709"/>
      <c r="K14" s="710"/>
      <c r="L14" s="709"/>
      <c r="M14" s="710"/>
      <c r="N14" s="688"/>
      <c r="O14" s="689"/>
      <c r="P14" s="716"/>
      <c r="Q14" s="717"/>
      <c r="R14" s="707"/>
      <c r="S14" s="708"/>
      <c r="T14" s="677" t="str">
        <f t="shared" si="29"/>
        <v/>
      </c>
      <c r="U14" s="678"/>
      <c r="V14" s="678"/>
      <c r="W14" s="678"/>
      <c r="X14" s="678"/>
      <c r="Y14" s="678"/>
      <c r="Z14" s="239" t="str">
        <f t="shared" si="0"/>
        <v/>
      </c>
      <c r="AA14" s="240" t="str">
        <f t="shared" si="1"/>
        <v/>
      </c>
      <c r="AB14" s="241" t="str">
        <f t="shared" si="2"/>
        <v/>
      </c>
      <c r="AC14" s="241" t="str">
        <f t="shared" si="3"/>
        <v/>
      </c>
      <c r="AD14" s="242" t="str">
        <f t="shared" si="4"/>
        <v>○</v>
      </c>
      <c r="AE14" s="242" t="str">
        <f t="shared" si="28"/>
        <v/>
      </c>
      <c r="AF14" s="242" t="str">
        <f t="shared" si="5"/>
        <v/>
      </c>
      <c r="AG14" s="242" t="str">
        <f t="shared" si="6"/>
        <v/>
      </c>
      <c r="AH14" s="242" t="str">
        <f t="shared" si="7"/>
        <v/>
      </c>
      <c r="AI14" s="242" t="str">
        <f t="shared" si="8"/>
        <v/>
      </c>
      <c r="AJ14" s="242" t="str">
        <f t="shared" si="9"/>
        <v/>
      </c>
      <c r="AK14" s="242" t="str">
        <f t="shared" si="10"/>
        <v/>
      </c>
      <c r="AL14" s="242" t="str">
        <f t="shared" si="11"/>
        <v/>
      </c>
      <c r="AM14" s="242" t="str">
        <f t="shared" si="12"/>
        <v/>
      </c>
      <c r="AN14" s="242" t="str">
        <f t="shared" si="13"/>
        <v/>
      </c>
      <c r="AO14" s="242" t="str">
        <f t="shared" si="14"/>
        <v/>
      </c>
      <c r="AP14" s="242" t="str">
        <f t="shared" si="15"/>
        <v/>
      </c>
      <c r="AQ14" s="242" t="str">
        <f t="shared" si="16"/>
        <v/>
      </c>
      <c r="AR14" s="242" t="str">
        <f t="shared" si="17"/>
        <v/>
      </c>
      <c r="AS14" s="242" t="str">
        <f t="shared" si="18"/>
        <v/>
      </c>
      <c r="AT14" s="242" t="str">
        <f t="shared" si="19"/>
        <v/>
      </c>
      <c r="AU14" s="242" t="str">
        <f t="shared" si="20"/>
        <v/>
      </c>
      <c r="AV14" s="242" t="str">
        <f t="shared" si="21"/>
        <v/>
      </c>
      <c r="AW14" s="242" t="str">
        <f t="shared" si="22"/>
        <v/>
      </c>
      <c r="AX14" s="242" t="str">
        <f t="shared" si="23"/>
        <v/>
      </c>
      <c r="AY14" s="242" t="str">
        <f t="shared" si="24"/>
        <v/>
      </c>
      <c r="AZ14" s="242" t="str">
        <f t="shared" si="25"/>
        <v/>
      </c>
      <c r="BA14" s="242" t="str">
        <f t="shared" si="26"/>
        <v/>
      </c>
      <c r="BB14" s="242" t="str">
        <f t="shared" si="27"/>
        <v/>
      </c>
      <c r="BC14" s="246"/>
      <c r="BQ14" s="231"/>
      <c r="BR14" s="231"/>
    </row>
    <row r="15" spans="1:75" ht="13.5" customHeight="1">
      <c r="A15" s="711">
        <v>6</v>
      </c>
      <c r="B15" s="712"/>
      <c r="C15" s="713"/>
      <c r="D15" s="714"/>
      <c r="E15" s="715"/>
      <c r="F15" s="716"/>
      <c r="G15" s="717"/>
      <c r="H15" s="718"/>
      <c r="I15" s="719"/>
      <c r="J15" s="709"/>
      <c r="K15" s="710"/>
      <c r="L15" s="709"/>
      <c r="M15" s="710"/>
      <c r="N15" s="688"/>
      <c r="O15" s="689"/>
      <c r="P15" s="716"/>
      <c r="Q15" s="717"/>
      <c r="R15" s="707"/>
      <c r="S15" s="708"/>
      <c r="T15" s="677" t="str">
        <f t="shared" si="29"/>
        <v/>
      </c>
      <c r="U15" s="678"/>
      <c r="V15" s="678"/>
      <c r="W15" s="678"/>
      <c r="X15" s="678"/>
      <c r="Y15" s="678"/>
      <c r="Z15" s="239" t="str">
        <f t="shared" si="0"/>
        <v/>
      </c>
      <c r="AA15" s="240" t="str">
        <f t="shared" si="1"/>
        <v/>
      </c>
      <c r="AB15" s="241" t="str">
        <f t="shared" si="2"/>
        <v/>
      </c>
      <c r="AC15" s="241" t="str">
        <f t="shared" si="3"/>
        <v/>
      </c>
      <c r="AD15" s="242" t="str">
        <f t="shared" si="4"/>
        <v>○</v>
      </c>
      <c r="AE15" s="242" t="str">
        <f t="shared" si="28"/>
        <v/>
      </c>
      <c r="AF15" s="242" t="str">
        <f t="shared" si="5"/>
        <v/>
      </c>
      <c r="AG15" s="242" t="str">
        <f t="shared" si="6"/>
        <v/>
      </c>
      <c r="AH15" s="242" t="str">
        <f t="shared" si="7"/>
        <v/>
      </c>
      <c r="AI15" s="242" t="str">
        <f t="shared" si="8"/>
        <v/>
      </c>
      <c r="AJ15" s="242" t="str">
        <f t="shared" si="9"/>
        <v/>
      </c>
      <c r="AK15" s="242" t="str">
        <f t="shared" si="10"/>
        <v/>
      </c>
      <c r="AL15" s="242" t="str">
        <f t="shared" si="11"/>
        <v/>
      </c>
      <c r="AM15" s="242" t="str">
        <f t="shared" si="12"/>
        <v/>
      </c>
      <c r="AN15" s="242" t="str">
        <f t="shared" si="13"/>
        <v/>
      </c>
      <c r="AO15" s="242" t="str">
        <f t="shared" si="14"/>
        <v/>
      </c>
      <c r="AP15" s="242" t="str">
        <f t="shared" si="15"/>
        <v/>
      </c>
      <c r="AQ15" s="242" t="str">
        <f t="shared" si="16"/>
        <v/>
      </c>
      <c r="AR15" s="242" t="str">
        <f t="shared" si="17"/>
        <v/>
      </c>
      <c r="AS15" s="242" t="str">
        <f t="shared" si="18"/>
        <v/>
      </c>
      <c r="AT15" s="242" t="str">
        <f t="shared" si="19"/>
        <v/>
      </c>
      <c r="AU15" s="242" t="str">
        <f t="shared" si="20"/>
        <v/>
      </c>
      <c r="AV15" s="242" t="str">
        <f t="shared" si="21"/>
        <v/>
      </c>
      <c r="AW15" s="242" t="str">
        <f t="shared" si="22"/>
        <v/>
      </c>
      <c r="AX15" s="242" t="str">
        <f t="shared" si="23"/>
        <v/>
      </c>
      <c r="AY15" s="242" t="str">
        <f t="shared" si="24"/>
        <v/>
      </c>
      <c r="AZ15" s="242" t="str">
        <f t="shared" si="25"/>
        <v/>
      </c>
      <c r="BA15" s="242" t="str">
        <f t="shared" si="26"/>
        <v/>
      </c>
      <c r="BB15" s="242" t="str">
        <f t="shared" si="27"/>
        <v/>
      </c>
      <c r="BQ15" s="231"/>
      <c r="BR15" s="231"/>
    </row>
    <row r="16" spans="1:75" ht="13.5" customHeight="1">
      <c r="A16" s="711">
        <v>7</v>
      </c>
      <c r="B16" s="712"/>
      <c r="C16" s="713"/>
      <c r="D16" s="714"/>
      <c r="E16" s="715"/>
      <c r="F16" s="716"/>
      <c r="G16" s="717"/>
      <c r="H16" s="718"/>
      <c r="I16" s="719"/>
      <c r="J16" s="709"/>
      <c r="K16" s="710"/>
      <c r="L16" s="709"/>
      <c r="M16" s="710"/>
      <c r="N16" s="688"/>
      <c r="O16" s="689"/>
      <c r="P16" s="716"/>
      <c r="Q16" s="717"/>
      <c r="R16" s="707"/>
      <c r="S16" s="708"/>
      <c r="T16" s="677" t="str">
        <f t="shared" si="29"/>
        <v/>
      </c>
      <c r="U16" s="678"/>
      <c r="V16" s="678"/>
      <c r="W16" s="678"/>
      <c r="X16" s="678"/>
      <c r="Y16" s="678"/>
      <c r="Z16" s="239" t="str">
        <f t="shared" si="0"/>
        <v/>
      </c>
      <c r="AA16" s="240" t="str">
        <f t="shared" si="1"/>
        <v/>
      </c>
      <c r="AB16" s="241" t="str">
        <f t="shared" si="2"/>
        <v/>
      </c>
      <c r="AC16" s="241" t="str">
        <f t="shared" si="3"/>
        <v/>
      </c>
      <c r="AD16" s="242" t="str">
        <f t="shared" si="4"/>
        <v>○</v>
      </c>
      <c r="AE16" s="242" t="str">
        <f t="shared" si="28"/>
        <v/>
      </c>
      <c r="AF16" s="242" t="str">
        <f t="shared" si="5"/>
        <v/>
      </c>
      <c r="AG16" s="242" t="str">
        <f t="shared" si="6"/>
        <v/>
      </c>
      <c r="AH16" s="242" t="str">
        <f t="shared" si="7"/>
        <v/>
      </c>
      <c r="AI16" s="242" t="str">
        <f t="shared" si="8"/>
        <v/>
      </c>
      <c r="AJ16" s="242" t="str">
        <f t="shared" si="9"/>
        <v/>
      </c>
      <c r="AK16" s="242" t="str">
        <f t="shared" si="10"/>
        <v/>
      </c>
      <c r="AL16" s="242" t="str">
        <f t="shared" si="11"/>
        <v/>
      </c>
      <c r="AM16" s="242" t="str">
        <f t="shared" si="12"/>
        <v/>
      </c>
      <c r="AN16" s="242" t="str">
        <f t="shared" si="13"/>
        <v/>
      </c>
      <c r="AO16" s="242" t="str">
        <f t="shared" si="14"/>
        <v/>
      </c>
      <c r="AP16" s="242" t="str">
        <f t="shared" si="15"/>
        <v/>
      </c>
      <c r="AQ16" s="242" t="str">
        <f t="shared" si="16"/>
        <v/>
      </c>
      <c r="AR16" s="242" t="str">
        <f t="shared" si="17"/>
        <v/>
      </c>
      <c r="AS16" s="242" t="str">
        <f t="shared" si="18"/>
        <v/>
      </c>
      <c r="AT16" s="242" t="str">
        <f t="shared" si="19"/>
        <v/>
      </c>
      <c r="AU16" s="242" t="str">
        <f t="shared" si="20"/>
        <v/>
      </c>
      <c r="AV16" s="242" t="str">
        <f t="shared" si="21"/>
        <v/>
      </c>
      <c r="AW16" s="242" t="str">
        <f t="shared" si="22"/>
        <v/>
      </c>
      <c r="AX16" s="242" t="str">
        <f t="shared" si="23"/>
        <v/>
      </c>
      <c r="AY16" s="242" t="str">
        <f t="shared" si="24"/>
        <v/>
      </c>
      <c r="AZ16" s="242" t="str">
        <f t="shared" si="25"/>
        <v/>
      </c>
      <c r="BA16" s="242" t="str">
        <f t="shared" si="26"/>
        <v/>
      </c>
      <c r="BB16" s="242" t="str">
        <f t="shared" si="27"/>
        <v/>
      </c>
      <c r="BQ16" s="231"/>
      <c r="BR16" s="231"/>
    </row>
    <row r="17" spans="1:70" ht="13.5" customHeight="1">
      <c r="A17" s="711">
        <v>8</v>
      </c>
      <c r="B17" s="712"/>
      <c r="C17" s="713"/>
      <c r="D17" s="714"/>
      <c r="E17" s="715"/>
      <c r="F17" s="716"/>
      <c r="G17" s="717"/>
      <c r="H17" s="718"/>
      <c r="I17" s="719"/>
      <c r="J17" s="709"/>
      <c r="K17" s="710"/>
      <c r="L17" s="709"/>
      <c r="M17" s="710"/>
      <c r="N17" s="688"/>
      <c r="O17" s="689"/>
      <c r="P17" s="716"/>
      <c r="Q17" s="717"/>
      <c r="R17" s="707"/>
      <c r="S17" s="708"/>
      <c r="T17" s="677" t="str">
        <f t="shared" si="29"/>
        <v/>
      </c>
      <c r="U17" s="678"/>
      <c r="V17" s="678"/>
      <c r="W17" s="678"/>
      <c r="X17" s="678"/>
      <c r="Y17" s="678"/>
      <c r="Z17" s="239" t="str">
        <f t="shared" si="0"/>
        <v/>
      </c>
      <c r="AA17" s="240" t="str">
        <f t="shared" si="1"/>
        <v/>
      </c>
      <c r="AB17" s="241" t="str">
        <f t="shared" si="2"/>
        <v/>
      </c>
      <c r="AC17" s="241" t="str">
        <f t="shared" si="3"/>
        <v/>
      </c>
      <c r="AD17" s="242" t="str">
        <f t="shared" si="4"/>
        <v>○</v>
      </c>
      <c r="AE17" s="242" t="str">
        <f t="shared" si="28"/>
        <v/>
      </c>
      <c r="AF17" s="242" t="str">
        <f t="shared" si="5"/>
        <v/>
      </c>
      <c r="AG17" s="242" t="str">
        <f t="shared" si="6"/>
        <v/>
      </c>
      <c r="AH17" s="242" t="str">
        <f t="shared" si="7"/>
        <v/>
      </c>
      <c r="AI17" s="242" t="str">
        <f t="shared" si="8"/>
        <v/>
      </c>
      <c r="AJ17" s="242" t="str">
        <f t="shared" si="9"/>
        <v/>
      </c>
      <c r="AK17" s="242" t="str">
        <f t="shared" si="10"/>
        <v/>
      </c>
      <c r="AL17" s="242" t="str">
        <f t="shared" si="11"/>
        <v/>
      </c>
      <c r="AM17" s="242" t="str">
        <f t="shared" si="12"/>
        <v/>
      </c>
      <c r="AN17" s="242" t="str">
        <f t="shared" si="13"/>
        <v/>
      </c>
      <c r="AO17" s="242" t="str">
        <f t="shared" si="14"/>
        <v/>
      </c>
      <c r="AP17" s="242" t="str">
        <f t="shared" si="15"/>
        <v/>
      </c>
      <c r="AQ17" s="242" t="str">
        <f t="shared" si="16"/>
        <v/>
      </c>
      <c r="AR17" s="242" t="str">
        <f t="shared" si="17"/>
        <v/>
      </c>
      <c r="AS17" s="242" t="str">
        <f t="shared" si="18"/>
        <v/>
      </c>
      <c r="AT17" s="242" t="str">
        <f t="shared" si="19"/>
        <v/>
      </c>
      <c r="AU17" s="242" t="str">
        <f t="shared" si="20"/>
        <v/>
      </c>
      <c r="AV17" s="242" t="str">
        <f t="shared" si="21"/>
        <v/>
      </c>
      <c r="AW17" s="242" t="str">
        <f t="shared" si="22"/>
        <v/>
      </c>
      <c r="AX17" s="242" t="str">
        <f t="shared" si="23"/>
        <v/>
      </c>
      <c r="AY17" s="242" t="str">
        <f t="shared" si="24"/>
        <v/>
      </c>
      <c r="AZ17" s="242" t="str">
        <f t="shared" si="25"/>
        <v/>
      </c>
      <c r="BA17" s="242" t="str">
        <f t="shared" si="26"/>
        <v/>
      </c>
      <c r="BB17" s="242" t="str">
        <f t="shared" si="27"/>
        <v/>
      </c>
      <c r="BQ17" s="231"/>
      <c r="BR17" s="231"/>
    </row>
    <row r="18" spans="1:70" ht="13.5" customHeight="1">
      <c r="A18" s="711">
        <v>9</v>
      </c>
      <c r="B18" s="712"/>
      <c r="C18" s="713"/>
      <c r="D18" s="714"/>
      <c r="E18" s="715"/>
      <c r="F18" s="716"/>
      <c r="G18" s="717"/>
      <c r="H18" s="718"/>
      <c r="I18" s="719"/>
      <c r="J18" s="709"/>
      <c r="K18" s="710"/>
      <c r="L18" s="709"/>
      <c r="M18" s="710"/>
      <c r="N18" s="688"/>
      <c r="O18" s="689"/>
      <c r="P18" s="716"/>
      <c r="Q18" s="717"/>
      <c r="R18" s="707"/>
      <c r="S18" s="708"/>
      <c r="T18" s="677" t="str">
        <f t="shared" si="29"/>
        <v/>
      </c>
      <c r="U18" s="678"/>
      <c r="V18" s="678"/>
      <c r="W18" s="678"/>
      <c r="X18" s="678"/>
      <c r="Y18" s="678"/>
      <c r="Z18" s="239" t="str">
        <f t="shared" si="0"/>
        <v/>
      </c>
      <c r="AA18" s="240" t="str">
        <f t="shared" si="1"/>
        <v/>
      </c>
      <c r="AB18" s="241" t="str">
        <f t="shared" si="2"/>
        <v/>
      </c>
      <c r="AC18" s="241" t="str">
        <f t="shared" si="3"/>
        <v/>
      </c>
      <c r="AD18" s="242" t="str">
        <f t="shared" si="4"/>
        <v>○</v>
      </c>
      <c r="AE18" s="242" t="str">
        <f t="shared" si="28"/>
        <v/>
      </c>
      <c r="AF18" s="242" t="str">
        <f t="shared" si="5"/>
        <v/>
      </c>
      <c r="AG18" s="242" t="str">
        <f t="shared" si="6"/>
        <v/>
      </c>
      <c r="AH18" s="242" t="str">
        <f t="shared" si="7"/>
        <v/>
      </c>
      <c r="AI18" s="242" t="str">
        <f t="shared" si="8"/>
        <v/>
      </c>
      <c r="AJ18" s="242" t="str">
        <f t="shared" si="9"/>
        <v/>
      </c>
      <c r="AK18" s="242" t="str">
        <f t="shared" si="10"/>
        <v/>
      </c>
      <c r="AL18" s="242" t="str">
        <f t="shared" si="11"/>
        <v/>
      </c>
      <c r="AM18" s="242" t="str">
        <f t="shared" si="12"/>
        <v/>
      </c>
      <c r="AN18" s="242" t="str">
        <f t="shared" si="13"/>
        <v/>
      </c>
      <c r="AO18" s="242" t="str">
        <f t="shared" si="14"/>
        <v/>
      </c>
      <c r="AP18" s="242" t="str">
        <f t="shared" si="15"/>
        <v/>
      </c>
      <c r="AQ18" s="242" t="str">
        <f t="shared" si="16"/>
        <v/>
      </c>
      <c r="AR18" s="242" t="str">
        <f t="shared" si="17"/>
        <v/>
      </c>
      <c r="AS18" s="242" t="str">
        <f t="shared" si="18"/>
        <v/>
      </c>
      <c r="AT18" s="242" t="str">
        <f t="shared" si="19"/>
        <v/>
      </c>
      <c r="AU18" s="242" t="str">
        <f t="shared" si="20"/>
        <v/>
      </c>
      <c r="AV18" s="242" t="str">
        <f t="shared" si="21"/>
        <v/>
      </c>
      <c r="AW18" s="242" t="str">
        <f t="shared" si="22"/>
        <v/>
      </c>
      <c r="AX18" s="242" t="str">
        <f t="shared" si="23"/>
        <v/>
      </c>
      <c r="AY18" s="242" t="str">
        <f t="shared" si="24"/>
        <v/>
      </c>
      <c r="AZ18" s="242" t="str">
        <f t="shared" si="25"/>
        <v/>
      </c>
      <c r="BA18" s="242" t="str">
        <f t="shared" si="26"/>
        <v/>
      </c>
      <c r="BB18" s="242" t="str">
        <f t="shared" si="27"/>
        <v/>
      </c>
      <c r="BQ18" s="231"/>
      <c r="BR18" s="231"/>
    </row>
    <row r="19" spans="1:70" ht="13.5" customHeight="1">
      <c r="A19" s="711">
        <v>10</v>
      </c>
      <c r="B19" s="712"/>
      <c r="C19" s="713"/>
      <c r="D19" s="714"/>
      <c r="E19" s="715"/>
      <c r="F19" s="716"/>
      <c r="G19" s="717"/>
      <c r="H19" s="718"/>
      <c r="I19" s="719"/>
      <c r="J19" s="709"/>
      <c r="K19" s="710"/>
      <c r="L19" s="709"/>
      <c r="M19" s="710"/>
      <c r="N19" s="688"/>
      <c r="O19" s="689"/>
      <c r="P19" s="716"/>
      <c r="Q19" s="717"/>
      <c r="R19" s="707"/>
      <c r="S19" s="708"/>
      <c r="T19" s="677" t="str">
        <f t="shared" si="29"/>
        <v/>
      </c>
      <c r="U19" s="678"/>
      <c r="V19" s="678"/>
      <c r="W19" s="678"/>
      <c r="X19" s="678"/>
      <c r="Y19" s="678"/>
      <c r="Z19" s="239" t="str">
        <f t="shared" si="0"/>
        <v/>
      </c>
      <c r="AA19" s="240" t="str">
        <f t="shared" si="1"/>
        <v/>
      </c>
      <c r="AB19" s="241" t="str">
        <f t="shared" si="2"/>
        <v/>
      </c>
      <c r="AC19" s="241" t="str">
        <f t="shared" si="3"/>
        <v/>
      </c>
      <c r="AD19" s="242" t="str">
        <f t="shared" si="4"/>
        <v>○</v>
      </c>
      <c r="AE19" s="242" t="str">
        <f t="shared" si="28"/>
        <v/>
      </c>
      <c r="AF19" s="242" t="str">
        <f t="shared" si="5"/>
        <v/>
      </c>
      <c r="AG19" s="242" t="str">
        <f t="shared" si="6"/>
        <v/>
      </c>
      <c r="AH19" s="242" t="str">
        <f t="shared" si="7"/>
        <v/>
      </c>
      <c r="AI19" s="242" t="str">
        <f t="shared" si="8"/>
        <v/>
      </c>
      <c r="AJ19" s="242" t="str">
        <f t="shared" si="9"/>
        <v/>
      </c>
      <c r="AK19" s="242" t="str">
        <f t="shared" si="10"/>
        <v/>
      </c>
      <c r="AL19" s="242" t="str">
        <f t="shared" si="11"/>
        <v/>
      </c>
      <c r="AM19" s="242" t="str">
        <f t="shared" si="12"/>
        <v/>
      </c>
      <c r="AN19" s="242" t="str">
        <f t="shared" si="13"/>
        <v/>
      </c>
      <c r="AO19" s="242" t="str">
        <f t="shared" si="14"/>
        <v/>
      </c>
      <c r="AP19" s="242" t="str">
        <f t="shared" si="15"/>
        <v/>
      </c>
      <c r="AQ19" s="242" t="str">
        <f t="shared" si="16"/>
        <v/>
      </c>
      <c r="AR19" s="242" t="str">
        <f t="shared" si="17"/>
        <v/>
      </c>
      <c r="AS19" s="242" t="str">
        <f t="shared" si="18"/>
        <v/>
      </c>
      <c r="AT19" s="242" t="str">
        <f t="shared" si="19"/>
        <v/>
      </c>
      <c r="AU19" s="242" t="str">
        <f t="shared" si="20"/>
        <v/>
      </c>
      <c r="AV19" s="242" t="str">
        <f t="shared" si="21"/>
        <v/>
      </c>
      <c r="AW19" s="242" t="str">
        <f t="shared" si="22"/>
        <v/>
      </c>
      <c r="AX19" s="242" t="str">
        <f t="shared" si="23"/>
        <v/>
      </c>
      <c r="AY19" s="242" t="str">
        <f t="shared" si="24"/>
        <v/>
      </c>
      <c r="AZ19" s="242" t="str">
        <f t="shared" si="25"/>
        <v/>
      </c>
      <c r="BA19" s="242" t="str">
        <f t="shared" si="26"/>
        <v/>
      </c>
      <c r="BB19" s="242" t="str">
        <f t="shared" si="27"/>
        <v/>
      </c>
      <c r="BQ19" s="231"/>
      <c r="BR19" s="231"/>
    </row>
    <row r="20" spans="1:70" ht="13.5" customHeight="1">
      <c r="A20" s="711">
        <v>11</v>
      </c>
      <c r="B20" s="712"/>
      <c r="C20" s="713"/>
      <c r="D20" s="714"/>
      <c r="E20" s="715"/>
      <c r="F20" s="716"/>
      <c r="G20" s="717"/>
      <c r="H20" s="718"/>
      <c r="I20" s="719"/>
      <c r="J20" s="709"/>
      <c r="K20" s="710"/>
      <c r="L20" s="709"/>
      <c r="M20" s="710"/>
      <c r="N20" s="688"/>
      <c r="O20" s="689"/>
      <c r="P20" s="716"/>
      <c r="Q20" s="717"/>
      <c r="R20" s="707"/>
      <c r="S20" s="708"/>
      <c r="T20" s="677" t="str">
        <f t="shared" si="29"/>
        <v/>
      </c>
      <c r="U20" s="678"/>
      <c r="V20" s="678"/>
      <c r="W20" s="678"/>
      <c r="X20" s="678"/>
      <c r="Y20" s="678"/>
      <c r="Z20" s="239" t="str">
        <f t="shared" si="0"/>
        <v/>
      </c>
      <c r="AA20" s="240" t="str">
        <f t="shared" si="1"/>
        <v/>
      </c>
      <c r="AB20" s="241" t="str">
        <f t="shared" si="2"/>
        <v/>
      </c>
      <c r="AC20" s="241" t="str">
        <f t="shared" si="3"/>
        <v/>
      </c>
      <c r="AD20" s="242" t="str">
        <f t="shared" si="4"/>
        <v>○</v>
      </c>
      <c r="AE20" s="242" t="str">
        <f t="shared" si="28"/>
        <v/>
      </c>
      <c r="AF20" s="242" t="str">
        <f t="shared" si="5"/>
        <v/>
      </c>
      <c r="AG20" s="242" t="str">
        <f t="shared" si="6"/>
        <v/>
      </c>
      <c r="AH20" s="242" t="str">
        <f t="shared" si="7"/>
        <v/>
      </c>
      <c r="AI20" s="242" t="str">
        <f t="shared" si="8"/>
        <v/>
      </c>
      <c r="AJ20" s="242" t="str">
        <f t="shared" si="9"/>
        <v/>
      </c>
      <c r="AK20" s="242" t="str">
        <f t="shared" si="10"/>
        <v/>
      </c>
      <c r="AL20" s="242" t="str">
        <f t="shared" si="11"/>
        <v/>
      </c>
      <c r="AM20" s="242" t="str">
        <f t="shared" si="12"/>
        <v/>
      </c>
      <c r="AN20" s="242" t="str">
        <f t="shared" si="13"/>
        <v/>
      </c>
      <c r="AO20" s="242" t="str">
        <f t="shared" si="14"/>
        <v/>
      </c>
      <c r="AP20" s="242" t="str">
        <f t="shared" si="15"/>
        <v/>
      </c>
      <c r="AQ20" s="242" t="str">
        <f t="shared" si="16"/>
        <v/>
      </c>
      <c r="AR20" s="242" t="str">
        <f t="shared" si="17"/>
        <v/>
      </c>
      <c r="AS20" s="242" t="str">
        <f t="shared" si="18"/>
        <v/>
      </c>
      <c r="AT20" s="242" t="str">
        <f t="shared" si="19"/>
        <v/>
      </c>
      <c r="AU20" s="242" t="str">
        <f t="shared" si="20"/>
        <v/>
      </c>
      <c r="AV20" s="242" t="str">
        <f t="shared" si="21"/>
        <v/>
      </c>
      <c r="AW20" s="242" t="str">
        <f t="shared" si="22"/>
        <v/>
      </c>
      <c r="AX20" s="242" t="str">
        <f t="shared" si="23"/>
        <v/>
      </c>
      <c r="AY20" s="242" t="str">
        <f t="shared" si="24"/>
        <v/>
      </c>
      <c r="AZ20" s="242" t="str">
        <f t="shared" si="25"/>
        <v/>
      </c>
      <c r="BA20" s="242" t="str">
        <f t="shared" si="26"/>
        <v/>
      </c>
      <c r="BB20" s="242" t="str">
        <f t="shared" si="27"/>
        <v/>
      </c>
      <c r="BQ20" s="231"/>
      <c r="BR20" s="231"/>
    </row>
    <row r="21" spans="1:70" ht="13.5" customHeight="1">
      <c r="A21" s="711">
        <v>12</v>
      </c>
      <c r="B21" s="712"/>
      <c r="C21" s="713"/>
      <c r="D21" s="714"/>
      <c r="E21" s="715"/>
      <c r="F21" s="716"/>
      <c r="G21" s="717"/>
      <c r="H21" s="718"/>
      <c r="I21" s="719"/>
      <c r="J21" s="709"/>
      <c r="K21" s="710"/>
      <c r="L21" s="709"/>
      <c r="M21" s="710"/>
      <c r="N21" s="688"/>
      <c r="O21" s="689"/>
      <c r="P21" s="716"/>
      <c r="Q21" s="717"/>
      <c r="R21" s="707"/>
      <c r="S21" s="708"/>
      <c r="T21" s="677" t="str">
        <f t="shared" si="29"/>
        <v/>
      </c>
      <c r="U21" s="678"/>
      <c r="V21" s="678"/>
      <c r="W21" s="678"/>
      <c r="X21" s="678"/>
      <c r="Y21" s="678"/>
      <c r="Z21" s="239" t="str">
        <f t="shared" ref="Z21:Z22" si="30">IF(AND(J21="○",P21=""),"A","")</f>
        <v/>
      </c>
      <c r="AA21" s="240" t="str">
        <f t="shared" ref="AA21:AA22" si="31">IF(AND(J21="○",P21="○"),"B","")</f>
        <v/>
      </c>
      <c r="AB21" s="241" t="str">
        <f t="shared" ref="AB21:AB22" si="32">IF(AND(J21="",L21="○",P21=""),"C","")</f>
        <v/>
      </c>
      <c r="AC21" s="241" t="str">
        <f t="shared" ref="AC21:AC22" si="33">IF(AND(J21="",L21="○",P21="○"),"D","")</f>
        <v/>
      </c>
      <c r="AD21" s="242" t="str">
        <f t="shared" ref="AD21:AD22" si="34">IF(N21&gt;0,"","○")</f>
        <v>○</v>
      </c>
      <c r="AE21" s="242" t="str">
        <f t="shared" ref="AE21:AE22" si="35">IF(AND(F21="５歳",H21="１号",AD21="○",P21=""),"○","")</f>
        <v/>
      </c>
      <c r="AF21" s="242" t="str">
        <f t="shared" ref="AF21:AF22" si="36">IF(AND(F21="４歳",H21="１号",AD21="○",P21=""),"○","")</f>
        <v/>
      </c>
      <c r="AG21" s="242" t="str">
        <f t="shared" ref="AG21:AG22" si="37">IF(AND(F21="３歳",H21="１号",AD21="○",P21=""),"○","")</f>
        <v/>
      </c>
      <c r="AH21" s="242" t="str">
        <f t="shared" ref="AH21:AH22" si="38">IF(AND(F21="満３歳",H21="１号",AD21="○",P21=""),"○","")</f>
        <v/>
      </c>
      <c r="AI21" s="242" t="str">
        <f t="shared" ref="AI21:AI22" si="39">IF(AND(F21="５歳",H21="１号",AD21="○",P21="○"),"○","")</f>
        <v/>
      </c>
      <c r="AJ21" s="242" t="str">
        <f t="shared" ref="AJ21:AJ22" si="40">IF(AND(F21="４歳",H21="１号",AD21="○",P21="○"),"○","")</f>
        <v/>
      </c>
      <c r="AK21" s="242" t="str">
        <f t="shared" ref="AK21:AK22" si="41">IF(AND(F21="３歳",H21="１号",AD21="○",P21="○"),"○","")</f>
        <v/>
      </c>
      <c r="AL21" s="242" t="str">
        <f t="shared" ref="AL21:AL22" si="42">IF(AND(F21="満３歳",H21="１号",AD21="○",P21="○"),"○","")</f>
        <v/>
      </c>
      <c r="AM21" s="242" t="str">
        <f t="shared" ref="AM21:AM22" si="43">IF(AND(F21="５歳",H21="１号",N21&gt;0),"○","")</f>
        <v/>
      </c>
      <c r="AN21" s="242" t="str">
        <f t="shared" ref="AN21:AN22" si="44">IF(AND(F21="４歳",H21="１号",N21&gt;0),"○","")</f>
        <v/>
      </c>
      <c r="AO21" s="242" t="str">
        <f t="shared" ref="AO21:AO22" si="45">IF(AND(F21="３歳",H21="１号",N21&gt;0),"○","")</f>
        <v/>
      </c>
      <c r="AP21" s="242" t="str">
        <f t="shared" ref="AP21:AP22" si="46">IF(AND(F21="満３歳",H21="１号",N21&gt;0),"○","")</f>
        <v/>
      </c>
      <c r="AQ21" s="242" t="str">
        <f t="shared" ref="AQ21:AQ22" si="47">IF(AND(F21="５歳",H21="２号",AD21="○",P21=""),"○","")</f>
        <v/>
      </c>
      <c r="AR21" s="242" t="str">
        <f t="shared" ref="AR21:AR22" si="48">IF(AND(F21="４歳",H21="２号",AD21="○",P21=""),"○","")</f>
        <v/>
      </c>
      <c r="AS21" s="242" t="str">
        <f t="shared" ref="AS21:AS22" si="49">IF(AND(F21="３歳",H21="２号",AD21="○",P21=""),"○","")</f>
        <v/>
      </c>
      <c r="AT21" s="242" t="str">
        <f t="shared" ref="AT21:AT22" si="50">IF(AND(F21="満３歳",H21="２号",AD21="○",P21=""),"○","")</f>
        <v/>
      </c>
      <c r="AU21" s="242" t="str">
        <f t="shared" ref="AU21:AU22" si="51">IF(AND(F21="５歳",H21="２号",AD21="○",P21="○"),"○","")</f>
        <v/>
      </c>
      <c r="AV21" s="242" t="str">
        <f t="shared" ref="AV21:AV22" si="52">IF(AND(F21="４歳",H21="２号",AD21="○",P21="○"),"○","")</f>
        <v/>
      </c>
      <c r="AW21" s="242" t="str">
        <f t="shared" ref="AW21:AW22" si="53">IF(AND(F21="３歳",H21="２号",AD21="○",P21="○"),"○","")</f>
        <v/>
      </c>
      <c r="AX21" s="242" t="str">
        <f t="shared" ref="AX21:AX22" si="54">IF(AND(F21="満３歳",H21="２号",AD21="○",P21="○"),"○","")</f>
        <v/>
      </c>
      <c r="AY21" s="242" t="str">
        <f t="shared" ref="AY21:AY22" si="55">IF(AND(F21="５歳",H21="２号",N21&gt;0),"○","")</f>
        <v/>
      </c>
      <c r="AZ21" s="242" t="str">
        <f t="shared" ref="AZ21:AZ22" si="56">IF(AND(F21="４歳",H21="２号",N21&gt;0),"○","")</f>
        <v/>
      </c>
      <c r="BA21" s="242" t="str">
        <f t="shared" ref="BA21:BA22" si="57">IF(AND(F21="３歳",H21="２号",N21&gt;0),"○","")</f>
        <v/>
      </c>
      <c r="BB21" s="242" t="str">
        <f t="shared" ref="BB21:BB22" si="58">IF(AND(F21="満３歳",H21="２号",N21&gt;0),"○","")</f>
        <v/>
      </c>
      <c r="BQ21" s="231"/>
      <c r="BR21" s="231"/>
    </row>
    <row r="22" spans="1:70" ht="13.5" customHeight="1">
      <c r="A22" s="711">
        <v>13</v>
      </c>
      <c r="B22" s="712"/>
      <c r="C22" s="713"/>
      <c r="D22" s="714"/>
      <c r="E22" s="715"/>
      <c r="F22" s="716"/>
      <c r="G22" s="717"/>
      <c r="H22" s="718"/>
      <c r="I22" s="719"/>
      <c r="J22" s="709"/>
      <c r="K22" s="710"/>
      <c r="L22" s="709"/>
      <c r="M22" s="710"/>
      <c r="N22" s="688"/>
      <c r="O22" s="689"/>
      <c r="P22" s="716"/>
      <c r="Q22" s="717"/>
      <c r="R22" s="707"/>
      <c r="S22" s="746"/>
      <c r="T22" s="677" t="str">
        <f t="shared" ref="T22:T134" si="59">IF(L22="","",IF(H22="１号","※下表に記載必要箇所あり(①)",IF(H22="２号","※下表に記載必要箇所あり(②)")))</f>
        <v/>
      </c>
      <c r="U22" s="678"/>
      <c r="V22" s="678"/>
      <c r="W22" s="678"/>
      <c r="X22" s="678"/>
      <c r="Y22" s="678"/>
      <c r="Z22" s="239" t="str">
        <f t="shared" si="30"/>
        <v/>
      </c>
      <c r="AA22" s="240" t="str">
        <f t="shared" si="31"/>
        <v/>
      </c>
      <c r="AB22" s="241" t="str">
        <f t="shared" si="32"/>
        <v/>
      </c>
      <c r="AC22" s="241" t="str">
        <f t="shared" si="33"/>
        <v/>
      </c>
      <c r="AD22" s="242" t="str">
        <f t="shared" si="34"/>
        <v>○</v>
      </c>
      <c r="AE22" s="242" t="str">
        <f t="shared" si="35"/>
        <v/>
      </c>
      <c r="AF22" s="242" t="str">
        <f t="shared" si="36"/>
        <v/>
      </c>
      <c r="AG22" s="242" t="str">
        <f t="shared" si="37"/>
        <v/>
      </c>
      <c r="AH22" s="242" t="str">
        <f t="shared" si="38"/>
        <v/>
      </c>
      <c r="AI22" s="242" t="str">
        <f t="shared" si="39"/>
        <v/>
      </c>
      <c r="AJ22" s="242" t="str">
        <f t="shared" si="40"/>
        <v/>
      </c>
      <c r="AK22" s="242" t="str">
        <f t="shared" si="41"/>
        <v/>
      </c>
      <c r="AL22" s="242" t="str">
        <f t="shared" si="42"/>
        <v/>
      </c>
      <c r="AM22" s="242" t="str">
        <f t="shared" si="43"/>
        <v/>
      </c>
      <c r="AN22" s="242" t="str">
        <f t="shared" si="44"/>
        <v/>
      </c>
      <c r="AO22" s="242" t="str">
        <f t="shared" si="45"/>
        <v/>
      </c>
      <c r="AP22" s="242" t="str">
        <f t="shared" si="46"/>
        <v/>
      </c>
      <c r="AQ22" s="242" t="str">
        <f t="shared" si="47"/>
        <v/>
      </c>
      <c r="AR22" s="242" t="str">
        <f t="shared" si="48"/>
        <v/>
      </c>
      <c r="AS22" s="242" t="str">
        <f t="shared" si="49"/>
        <v/>
      </c>
      <c r="AT22" s="242" t="str">
        <f t="shared" si="50"/>
        <v/>
      </c>
      <c r="AU22" s="242" t="str">
        <f t="shared" si="51"/>
        <v/>
      </c>
      <c r="AV22" s="242" t="str">
        <f t="shared" si="52"/>
        <v/>
      </c>
      <c r="AW22" s="242" t="str">
        <f t="shared" si="53"/>
        <v/>
      </c>
      <c r="AX22" s="242" t="str">
        <f t="shared" si="54"/>
        <v/>
      </c>
      <c r="AY22" s="242" t="str">
        <f t="shared" si="55"/>
        <v/>
      </c>
      <c r="AZ22" s="242" t="str">
        <f t="shared" si="56"/>
        <v/>
      </c>
      <c r="BA22" s="242" t="str">
        <f t="shared" si="57"/>
        <v/>
      </c>
      <c r="BB22" s="242" t="str">
        <f t="shared" si="58"/>
        <v/>
      </c>
      <c r="BQ22" s="231"/>
      <c r="BR22" s="231"/>
    </row>
    <row r="23" spans="1:70" ht="13.5" customHeight="1">
      <c r="A23" s="711">
        <v>14</v>
      </c>
      <c r="B23" s="712"/>
      <c r="C23" s="713"/>
      <c r="D23" s="714"/>
      <c r="E23" s="715"/>
      <c r="F23" s="716"/>
      <c r="G23" s="717"/>
      <c r="H23" s="718"/>
      <c r="I23" s="719"/>
      <c r="J23" s="709"/>
      <c r="K23" s="710"/>
      <c r="L23" s="709"/>
      <c r="M23" s="710"/>
      <c r="N23" s="688"/>
      <c r="O23" s="689"/>
      <c r="P23" s="716"/>
      <c r="Q23" s="717"/>
      <c r="R23" s="707"/>
      <c r="S23" s="746"/>
      <c r="T23" s="677" t="str">
        <f t="shared" si="59"/>
        <v/>
      </c>
      <c r="U23" s="678"/>
      <c r="V23" s="678"/>
      <c r="W23" s="678"/>
      <c r="X23" s="678"/>
      <c r="Y23" s="678"/>
      <c r="Z23" s="239" t="str">
        <f t="shared" ref="Z23:Z31" si="60">IF(AND(J23="○",P23=""),"A","")</f>
        <v/>
      </c>
      <c r="AA23" s="240" t="str">
        <f t="shared" ref="AA23:AA31" si="61">IF(AND(J23="○",P23="○"),"B","")</f>
        <v/>
      </c>
      <c r="AB23" s="241" t="str">
        <f t="shared" ref="AB23:AB31" si="62">IF(AND(J23="",L23="○",P23=""),"C","")</f>
        <v/>
      </c>
      <c r="AC23" s="241" t="str">
        <f t="shared" ref="AC23:AC31" si="63">IF(AND(J23="",L23="○",P23="○"),"D","")</f>
        <v/>
      </c>
      <c r="AD23" s="242" t="str">
        <f t="shared" ref="AD23:AD31" si="64">IF(N23&gt;0,"","○")</f>
        <v>○</v>
      </c>
      <c r="AE23" s="242" t="str">
        <f t="shared" ref="AE23:AE31" si="65">IF(AND(F23="５歳",H23="１号",AD23="○",P23=""),"○","")</f>
        <v/>
      </c>
      <c r="AF23" s="242" t="str">
        <f t="shared" ref="AF23:AF31" si="66">IF(AND(F23="４歳",H23="１号",AD23="○",P23=""),"○","")</f>
        <v/>
      </c>
      <c r="AG23" s="242" t="str">
        <f t="shared" ref="AG23:AG31" si="67">IF(AND(F23="３歳",H23="１号",AD23="○",P23=""),"○","")</f>
        <v/>
      </c>
      <c r="AH23" s="242" t="str">
        <f t="shared" ref="AH23:AH31" si="68">IF(AND(F23="満３歳",H23="１号",AD23="○",P23=""),"○","")</f>
        <v/>
      </c>
      <c r="AI23" s="242" t="str">
        <f t="shared" ref="AI23:AI31" si="69">IF(AND(F23="５歳",H23="１号",AD23="○",P23="○"),"○","")</f>
        <v/>
      </c>
      <c r="AJ23" s="242" t="str">
        <f t="shared" ref="AJ23:AJ31" si="70">IF(AND(F23="４歳",H23="１号",AD23="○",P23="○"),"○","")</f>
        <v/>
      </c>
      <c r="AK23" s="242" t="str">
        <f t="shared" ref="AK23:AK31" si="71">IF(AND(F23="３歳",H23="１号",AD23="○",P23="○"),"○","")</f>
        <v/>
      </c>
      <c r="AL23" s="242" t="str">
        <f t="shared" ref="AL23:AL31" si="72">IF(AND(F23="満３歳",H23="１号",AD23="○",P23="○"),"○","")</f>
        <v/>
      </c>
      <c r="AM23" s="242" t="str">
        <f t="shared" ref="AM23:AM31" si="73">IF(AND(F23="５歳",H23="１号",N23&gt;0),"○","")</f>
        <v/>
      </c>
      <c r="AN23" s="242" t="str">
        <f t="shared" ref="AN23:AN31" si="74">IF(AND(F23="４歳",H23="１号",N23&gt;0),"○","")</f>
        <v/>
      </c>
      <c r="AO23" s="242" t="str">
        <f t="shared" ref="AO23:AO31" si="75">IF(AND(F23="３歳",H23="１号",N23&gt;0),"○","")</f>
        <v/>
      </c>
      <c r="AP23" s="242" t="str">
        <f t="shared" ref="AP23:AP31" si="76">IF(AND(F23="満３歳",H23="１号",N23&gt;0),"○","")</f>
        <v/>
      </c>
      <c r="AQ23" s="242" t="str">
        <f t="shared" ref="AQ23:AQ31" si="77">IF(AND(F23="５歳",H23="２号",AD23="○",P23=""),"○","")</f>
        <v/>
      </c>
      <c r="AR23" s="242" t="str">
        <f t="shared" ref="AR23:AR31" si="78">IF(AND(F23="４歳",H23="２号",AD23="○",P23=""),"○","")</f>
        <v/>
      </c>
      <c r="AS23" s="242" t="str">
        <f t="shared" ref="AS23:AS31" si="79">IF(AND(F23="３歳",H23="２号",AD23="○",P23=""),"○","")</f>
        <v/>
      </c>
      <c r="AT23" s="242" t="str">
        <f t="shared" ref="AT23:AT31" si="80">IF(AND(F23="満３歳",H23="２号",AD23="○",P23=""),"○","")</f>
        <v/>
      </c>
      <c r="AU23" s="242" t="str">
        <f t="shared" ref="AU23:AU31" si="81">IF(AND(F23="５歳",H23="２号",AD23="○",P23="○"),"○","")</f>
        <v/>
      </c>
      <c r="AV23" s="242" t="str">
        <f t="shared" ref="AV23:AV31" si="82">IF(AND(F23="４歳",H23="２号",AD23="○",P23="○"),"○","")</f>
        <v/>
      </c>
      <c r="AW23" s="242" t="str">
        <f t="shared" ref="AW23:AW31" si="83">IF(AND(F23="３歳",H23="２号",AD23="○",P23="○"),"○","")</f>
        <v/>
      </c>
      <c r="AX23" s="242" t="str">
        <f t="shared" ref="AX23:AX31" si="84">IF(AND(F23="満３歳",H23="２号",AD23="○",P23="○"),"○","")</f>
        <v/>
      </c>
      <c r="AY23" s="242" t="str">
        <f t="shared" ref="AY23:AY31" si="85">IF(AND(F23="５歳",H23="２号",N23&gt;0),"○","")</f>
        <v/>
      </c>
      <c r="AZ23" s="242" t="str">
        <f t="shared" ref="AZ23:AZ31" si="86">IF(AND(F23="４歳",H23="２号",N23&gt;0),"○","")</f>
        <v/>
      </c>
      <c r="BA23" s="242" t="str">
        <f t="shared" ref="BA23:BA31" si="87">IF(AND(F23="３歳",H23="２号",N23&gt;0),"○","")</f>
        <v/>
      </c>
      <c r="BB23" s="242" t="str">
        <f t="shared" ref="BB23:BB31" si="88">IF(AND(F23="満３歳",H23="２号",N23&gt;0),"○","")</f>
        <v/>
      </c>
      <c r="BQ23" s="231"/>
      <c r="BR23" s="231"/>
    </row>
    <row r="24" spans="1:70" ht="13.5" customHeight="1">
      <c r="A24" s="711">
        <v>15</v>
      </c>
      <c r="B24" s="712"/>
      <c r="C24" s="713"/>
      <c r="D24" s="714"/>
      <c r="E24" s="715"/>
      <c r="F24" s="716"/>
      <c r="G24" s="717"/>
      <c r="H24" s="718"/>
      <c r="I24" s="719"/>
      <c r="J24" s="709"/>
      <c r="K24" s="710"/>
      <c r="L24" s="709"/>
      <c r="M24" s="710"/>
      <c r="N24" s="688"/>
      <c r="O24" s="689"/>
      <c r="P24" s="716"/>
      <c r="Q24" s="717"/>
      <c r="R24" s="707"/>
      <c r="S24" s="746"/>
      <c r="T24" s="677" t="str">
        <f t="shared" si="59"/>
        <v/>
      </c>
      <c r="U24" s="678"/>
      <c r="V24" s="678"/>
      <c r="W24" s="678"/>
      <c r="X24" s="678"/>
      <c r="Y24" s="678"/>
      <c r="Z24" s="239" t="str">
        <f t="shared" si="60"/>
        <v/>
      </c>
      <c r="AA24" s="240" t="str">
        <f t="shared" si="61"/>
        <v/>
      </c>
      <c r="AB24" s="241" t="str">
        <f t="shared" si="62"/>
        <v/>
      </c>
      <c r="AC24" s="241" t="str">
        <f t="shared" si="63"/>
        <v/>
      </c>
      <c r="AD24" s="242" t="str">
        <f t="shared" si="64"/>
        <v>○</v>
      </c>
      <c r="AE24" s="242" t="str">
        <f t="shared" si="65"/>
        <v/>
      </c>
      <c r="AF24" s="242" t="str">
        <f t="shared" si="66"/>
        <v/>
      </c>
      <c r="AG24" s="242" t="str">
        <f t="shared" si="67"/>
        <v/>
      </c>
      <c r="AH24" s="242" t="str">
        <f t="shared" si="68"/>
        <v/>
      </c>
      <c r="AI24" s="242" t="str">
        <f t="shared" si="69"/>
        <v/>
      </c>
      <c r="AJ24" s="242" t="str">
        <f t="shared" si="70"/>
        <v/>
      </c>
      <c r="AK24" s="242" t="str">
        <f t="shared" si="71"/>
        <v/>
      </c>
      <c r="AL24" s="242" t="str">
        <f t="shared" si="72"/>
        <v/>
      </c>
      <c r="AM24" s="242" t="str">
        <f t="shared" si="73"/>
        <v/>
      </c>
      <c r="AN24" s="242" t="str">
        <f t="shared" si="74"/>
        <v/>
      </c>
      <c r="AO24" s="242" t="str">
        <f t="shared" si="75"/>
        <v/>
      </c>
      <c r="AP24" s="242" t="str">
        <f t="shared" si="76"/>
        <v/>
      </c>
      <c r="AQ24" s="242" t="str">
        <f t="shared" si="77"/>
        <v/>
      </c>
      <c r="AR24" s="242" t="str">
        <f t="shared" si="78"/>
        <v/>
      </c>
      <c r="AS24" s="242" t="str">
        <f t="shared" si="79"/>
        <v/>
      </c>
      <c r="AT24" s="242" t="str">
        <f t="shared" si="80"/>
        <v/>
      </c>
      <c r="AU24" s="242" t="str">
        <f t="shared" si="81"/>
        <v/>
      </c>
      <c r="AV24" s="242" t="str">
        <f t="shared" si="82"/>
        <v/>
      </c>
      <c r="AW24" s="242" t="str">
        <f t="shared" si="83"/>
        <v/>
      </c>
      <c r="AX24" s="242" t="str">
        <f t="shared" si="84"/>
        <v/>
      </c>
      <c r="AY24" s="242" t="str">
        <f t="shared" si="85"/>
        <v/>
      </c>
      <c r="AZ24" s="242" t="str">
        <f t="shared" si="86"/>
        <v/>
      </c>
      <c r="BA24" s="242" t="str">
        <f t="shared" si="87"/>
        <v/>
      </c>
      <c r="BB24" s="242" t="str">
        <f t="shared" si="88"/>
        <v/>
      </c>
      <c r="BQ24" s="231"/>
      <c r="BR24" s="231"/>
    </row>
    <row r="25" spans="1:70" ht="13.5" customHeight="1">
      <c r="A25" s="711">
        <v>16</v>
      </c>
      <c r="B25" s="712"/>
      <c r="C25" s="713"/>
      <c r="D25" s="714"/>
      <c r="E25" s="715"/>
      <c r="F25" s="716"/>
      <c r="G25" s="717"/>
      <c r="H25" s="718"/>
      <c r="I25" s="719"/>
      <c r="J25" s="709"/>
      <c r="K25" s="710"/>
      <c r="L25" s="709"/>
      <c r="M25" s="710"/>
      <c r="N25" s="688"/>
      <c r="O25" s="689"/>
      <c r="P25" s="716"/>
      <c r="Q25" s="717"/>
      <c r="R25" s="707"/>
      <c r="S25" s="746"/>
      <c r="T25" s="677" t="str">
        <f t="shared" si="59"/>
        <v/>
      </c>
      <c r="U25" s="678"/>
      <c r="V25" s="678"/>
      <c r="W25" s="678"/>
      <c r="X25" s="678"/>
      <c r="Y25" s="678"/>
      <c r="Z25" s="239" t="str">
        <f t="shared" si="60"/>
        <v/>
      </c>
      <c r="AA25" s="240" t="str">
        <f t="shared" si="61"/>
        <v/>
      </c>
      <c r="AB25" s="241" t="str">
        <f t="shared" si="62"/>
        <v/>
      </c>
      <c r="AC25" s="241" t="str">
        <f t="shared" si="63"/>
        <v/>
      </c>
      <c r="AD25" s="242" t="str">
        <f t="shared" si="64"/>
        <v>○</v>
      </c>
      <c r="AE25" s="242" t="str">
        <f t="shared" si="65"/>
        <v/>
      </c>
      <c r="AF25" s="242" t="str">
        <f t="shared" si="66"/>
        <v/>
      </c>
      <c r="AG25" s="242" t="str">
        <f t="shared" si="67"/>
        <v/>
      </c>
      <c r="AH25" s="242" t="str">
        <f t="shared" si="68"/>
        <v/>
      </c>
      <c r="AI25" s="242" t="str">
        <f t="shared" si="69"/>
        <v/>
      </c>
      <c r="AJ25" s="242" t="str">
        <f t="shared" si="70"/>
        <v/>
      </c>
      <c r="AK25" s="242" t="str">
        <f t="shared" si="71"/>
        <v/>
      </c>
      <c r="AL25" s="242" t="str">
        <f t="shared" si="72"/>
        <v/>
      </c>
      <c r="AM25" s="242" t="str">
        <f t="shared" si="73"/>
        <v/>
      </c>
      <c r="AN25" s="242" t="str">
        <f t="shared" si="74"/>
        <v/>
      </c>
      <c r="AO25" s="242" t="str">
        <f t="shared" si="75"/>
        <v/>
      </c>
      <c r="AP25" s="242" t="str">
        <f t="shared" si="76"/>
        <v/>
      </c>
      <c r="AQ25" s="242" t="str">
        <f t="shared" si="77"/>
        <v/>
      </c>
      <c r="AR25" s="242" t="str">
        <f t="shared" si="78"/>
        <v/>
      </c>
      <c r="AS25" s="242" t="str">
        <f t="shared" si="79"/>
        <v/>
      </c>
      <c r="AT25" s="242" t="str">
        <f t="shared" si="80"/>
        <v/>
      </c>
      <c r="AU25" s="242" t="str">
        <f t="shared" si="81"/>
        <v/>
      </c>
      <c r="AV25" s="242" t="str">
        <f t="shared" si="82"/>
        <v/>
      </c>
      <c r="AW25" s="242" t="str">
        <f t="shared" si="83"/>
        <v/>
      </c>
      <c r="AX25" s="242" t="str">
        <f t="shared" si="84"/>
        <v/>
      </c>
      <c r="AY25" s="242" t="str">
        <f t="shared" si="85"/>
        <v/>
      </c>
      <c r="AZ25" s="242" t="str">
        <f t="shared" si="86"/>
        <v/>
      </c>
      <c r="BA25" s="242" t="str">
        <f t="shared" si="87"/>
        <v/>
      </c>
      <c r="BB25" s="242" t="str">
        <f t="shared" si="88"/>
        <v/>
      </c>
      <c r="BQ25" s="231"/>
      <c r="BR25" s="231"/>
    </row>
    <row r="26" spans="1:70" ht="13.5" customHeight="1">
      <c r="A26" s="711">
        <v>17</v>
      </c>
      <c r="B26" s="712"/>
      <c r="C26" s="713"/>
      <c r="D26" s="714"/>
      <c r="E26" s="715"/>
      <c r="F26" s="716"/>
      <c r="G26" s="717"/>
      <c r="H26" s="718"/>
      <c r="I26" s="719"/>
      <c r="J26" s="709"/>
      <c r="K26" s="710"/>
      <c r="L26" s="709"/>
      <c r="M26" s="710"/>
      <c r="N26" s="688"/>
      <c r="O26" s="689"/>
      <c r="P26" s="716"/>
      <c r="Q26" s="717"/>
      <c r="R26" s="707"/>
      <c r="S26" s="746"/>
      <c r="T26" s="677" t="str">
        <f t="shared" si="59"/>
        <v/>
      </c>
      <c r="U26" s="678"/>
      <c r="V26" s="678"/>
      <c r="W26" s="678"/>
      <c r="X26" s="678"/>
      <c r="Y26" s="678"/>
      <c r="Z26" s="239" t="str">
        <f t="shared" si="60"/>
        <v/>
      </c>
      <c r="AA26" s="240" t="str">
        <f t="shared" si="61"/>
        <v/>
      </c>
      <c r="AB26" s="241" t="str">
        <f t="shared" si="62"/>
        <v/>
      </c>
      <c r="AC26" s="241" t="str">
        <f t="shared" si="63"/>
        <v/>
      </c>
      <c r="AD26" s="242" t="str">
        <f t="shared" si="64"/>
        <v>○</v>
      </c>
      <c r="AE26" s="242" t="str">
        <f t="shared" si="65"/>
        <v/>
      </c>
      <c r="AF26" s="242" t="str">
        <f t="shared" si="66"/>
        <v/>
      </c>
      <c r="AG26" s="242" t="str">
        <f t="shared" si="67"/>
        <v/>
      </c>
      <c r="AH26" s="242" t="str">
        <f t="shared" si="68"/>
        <v/>
      </c>
      <c r="AI26" s="242" t="str">
        <f t="shared" si="69"/>
        <v/>
      </c>
      <c r="AJ26" s="242" t="str">
        <f t="shared" si="70"/>
        <v/>
      </c>
      <c r="AK26" s="242" t="str">
        <f t="shared" si="71"/>
        <v/>
      </c>
      <c r="AL26" s="242" t="str">
        <f t="shared" si="72"/>
        <v/>
      </c>
      <c r="AM26" s="242" t="str">
        <f t="shared" si="73"/>
        <v/>
      </c>
      <c r="AN26" s="242" t="str">
        <f t="shared" si="74"/>
        <v/>
      </c>
      <c r="AO26" s="242" t="str">
        <f t="shared" si="75"/>
        <v/>
      </c>
      <c r="AP26" s="242" t="str">
        <f t="shared" si="76"/>
        <v/>
      </c>
      <c r="AQ26" s="242" t="str">
        <f t="shared" si="77"/>
        <v/>
      </c>
      <c r="AR26" s="242" t="str">
        <f t="shared" si="78"/>
        <v/>
      </c>
      <c r="AS26" s="242" t="str">
        <f t="shared" si="79"/>
        <v/>
      </c>
      <c r="AT26" s="242" t="str">
        <f t="shared" si="80"/>
        <v/>
      </c>
      <c r="AU26" s="242" t="str">
        <f t="shared" si="81"/>
        <v/>
      </c>
      <c r="AV26" s="242" t="str">
        <f t="shared" si="82"/>
        <v/>
      </c>
      <c r="AW26" s="242" t="str">
        <f t="shared" si="83"/>
        <v/>
      </c>
      <c r="AX26" s="242" t="str">
        <f t="shared" si="84"/>
        <v/>
      </c>
      <c r="AY26" s="242" t="str">
        <f t="shared" si="85"/>
        <v/>
      </c>
      <c r="AZ26" s="242" t="str">
        <f t="shared" si="86"/>
        <v/>
      </c>
      <c r="BA26" s="242" t="str">
        <f t="shared" si="87"/>
        <v/>
      </c>
      <c r="BB26" s="242" t="str">
        <f t="shared" si="88"/>
        <v/>
      </c>
      <c r="BQ26" s="231"/>
      <c r="BR26" s="231"/>
    </row>
    <row r="27" spans="1:70" ht="13.5" customHeight="1">
      <c r="A27" s="711">
        <v>18</v>
      </c>
      <c r="B27" s="712"/>
      <c r="C27" s="713"/>
      <c r="D27" s="714"/>
      <c r="E27" s="715"/>
      <c r="F27" s="716"/>
      <c r="G27" s="717"/>
      <c r="H27" s="718"/>
      <c r="I27" s="719"/>
      <c r="J27" s="709"/>
      <c r="K27" s="710"/>
      <c r="L27" s="709"/>
      <c r="M27" s="710"/>
      <c r="N27" s="688"/>
      <c r="O27" s="689"/>
      <c r="P27" s="716"/>
      <c r="Q27" s="717"/>
      <c r="R27" s="707"/>
      <c r="S27" s="746"/>
      <c r="T27" s="677" t="str">
        <f t="shared" si="59"/>
        <v/>
      </c>
      <c r="U27" s="678"/>
      <c r="V27" s="678"/>
      <c r="W27" s="678"/>
      <c r="X27" s="678"/>
      <c r="Y27" s="678"/>
      <c r="Z27" s="239" t="str">
        <f t="shared" si="60"/>
        <v/>
      </c>
      <c r="AA27" s="240" t="str">
        <f t="shared" si="61"/>
        <v/>
      </c>
      <c r="AB27" s="241" t="str">
        <f t="shared" si="62"/>
        <v/>
      </c>
      <c r="AC27" s="241" t="str">
        <f t="shared" si="63"/>
        <v/>
      </c>
      <c r="AD27" s="242" t="str">
        <f t="shared" si="64"/>
        <v>○</v>
      </c>
      <c r="AE27" s="242" t="str">
        <f t="shared" si="65"/>
        <v/>
      </c>
      <c r="AF27" s="242" t="str">
        <f t="shared" si="66"/>
        <v/>
      </c>
      <c r="AG27" s="242" t="str">
        <f t="shared" si="67"/>
        <v/>
      </c>
      <c r="AH27" s="242" t="str">
        <f t="shared" si="68"/>
        <v/>
      </c>
      <c r="AI27" s="242" t="str">
        <f t="shared" si="69"/>
        <v/>
      </c>
      <c r="AJ27" s="242" t="str">
        <f t="shared" si="70"/>
        <v/>
      </c>
      <c r="AK27" s="242" t="str">
        <f t="shared" si="71"/>
        <v/>
      </c>
      <c r="AL27" s="242" t="str">
        <f t="shared" si="72"/>
        <v/>
      </c>
      <c r="AM27" s="242" t="str">
        <f t="shared" si="73"/>
        <v/>
      </c>
      <c r="AN27" s="242" t="str">
        <f t="shared" si="74"/>
        <v/>
      </c>
      <c r="AO27" s="242" t="str">
        <f t="shared" si="75"/>
        <v/>
      </c>
      <c r="AP27" s="242" t="str">
        <f t="shared" si="76"/>
        <v/>
      </c>
      <c r="AQ27" s="242" t="str">
        <f t="shared" si="77"/>
        <v/>
      </c>
      <c r="AR27" s="242" t="str">
        <f t="shared" si="78"/>
        <v/>
      </c>
      <c r="AS27" s="242" t="str">
        <f t="shared" si="79"/>
        <v/>
      </c>
      <c r="AT27" s="242" t="str">
        <f t="shared" si="80"/>
        <v/>
      </c>
      <c r="AU27" s="242" t="str">
        <f t="shared" si="81"/>
        <v/>
      </c>
      <c r="AV27" s="242" t="str">
        <f t="shared" si="82"/>
        <v/>
      </c>
      <c r="AW27" s="242" t="str">
        <f t="shared" si="83"/>
        <v/>
      </c>
      <c r="AX27" s="242" t="str">
        <f t="shared" si="84"/>
        <v/>
      </c>
      <c r="AY27" s="242" t="str">
        <f t="shared" si="85"/>
        <v/>
      </c>
      <c r="AZ27" s="242" t="str">
        <f t="shared" si="86"/>
        <v/>
      </c>
      <c r="BA27" s="242" t="str">
        <f t="shared" si="87"/>
        <v/>
      </c>
      <c r="BB27" s="242" t="str">
        <f t="shared" si="88"/>
        <v/>
      </c>
      <c r="BQ27" s="231"/>
      <c r="BR27" s="231"/>
    </row>
    <row r="28" spans="1:70" ht="13.5" customHeight="1">
      <c r="A28" s="711">
        <v>19</v>
      </c>
      <c r="B28" s="712"/>
      <c r="C28" s="713"/>
      <c r="D28" s="714"/>
      <c r="E28" s="715"/>
      <c r="F28" s="716"/>
      <c r="G28" s="717"/>
      <c r="H28" s="718"/>
      <c r="I28" s="719"/>
      <c r="J28" s="709"/>
      <c r="K28" s="710"/>
      <c r="L28" s="709"/>
      <c r="M28" s="710"/>
      <c r="N28" s="688"/>
      <c r="O28" s="689"/>
      <c r="P28" s="709"/>
      <c r="Q28" s="710"/>
      <c r="R28" s="707"/>
      <c r="S28" s="746"/>
      <c r="T28" s="677" t="str">
        <f t="shared" si="59"/>
        <v/>
      </c>
      <c r="U28" s="678"/>
      <c r="V28" s="678"/>
      <c r="W28" s="678"/>
      <c r="X28" s="678"/>
      <c r="Y28" s="678"/>
      <c r="Z28" s="239" t="str">
        <f t="shared" si="60"/>
        <v/>
      </c>
      <c r="AA28" s="240" t="str">
        <f t="shared" si="61"/>
        <v/>
      </c>
      <c r="AB28" s="241" t="str">
        <f t="shared" si="62"/>
        <v/>
      </c>
      <c r="AC28" s="241" t="str">
        <f t="shared" si="63"/>
        <v/>
      </c>
      <c r="AD28" s="242" t="str">
        <f t="shared" si="64"/>
        <v>○</v>
      </c>
      <c r="AE28" s="242" t="str">
        <f t="shared" si="65"/>
        <v/>
      </c>
      <c r="AF28" s="242" t="str">
        <f t="shared" si="66"/>
        <v/>
      </c>
      <c r="AG28" s="242" t="str">
        <f t="shared" si="67"/>
        <v/>
      </c>
      <c r="AH28" s="242" t="str">
        <f t="shared" si="68"/>
        <v/>
      </c>
      <c r="AI28" s="242" t="str">
        <f t="shared" si="69"/>
        <v/>
      </c>
      <c r="AJ28" s="242" t="str">
        <f t="shared" si="70"/>
        <v/>
      </c>
      <c r="AK28" s="242" t="str">
        <f t="shared" si="71"/>
        <v/>
      </c>
      <c r="AL28" s="242" t="str">
        <f t="shared" si="72"/>
        <v/>
      </c>
      <c r="AM28" s="242" t="str">
        <f t="shared" si="73"/>
        <v/>
      </c>
      <c r="AN28" s="242" t="str">
        <f t="shared" si="74"/>
        <v/>
      </c>
      <c r="AO28" s="242" t="str">
        <f t="shared" si="75"/>
        <v/>
      </c>
      <c r="AP28" s="242" t="str">
        <f t="shared" si="76"/>
        <v/>
      </c>
      <c r="AQ28" s="242" t="str">
        <f t="shared" si="77"/>
        <v/>
      </c>
      <c r="AR28" s="242" t="str">
        <f t="shared" si="78"/>
        <v/>
      </c>
      <c r="AS28" s="242" t="str">
        <f t="shared" si="79"/>
        <v/>
      </c>
      <c r="AT28" s="242" t="str">
        <f t="shared" si="80"/>
        <v/>
      </c>
      <c r="AU28" s="242" t="str">
        <f t="shared" si="81"/>
        <v/>
      </c>
      <c r="AV28" s="242" t="str">
        <f t="shared" si="82"/>
        <v/>
      </c>
      <c r="AW28" s="242" t="str">
        <f t="shared" si="83"/>
        <v/>
      </c>
      <c r="AX28" s="242" t="str">
        <f t="shared" si="84"/>
        <v/>
      </c>
      <c r="AY28" s="242" t="str">
        <f t="shared" si="85"/>
        <v/>
      </c>
      <c r="AZ28" s="242" t="str">
        <f t="shared" si="86"/>
        <v/>
      </c>
      <c r="BA28" s="242" t="str">
        <f t="shared" si="87"/>
        <v/>
      </c>
      <c r="BB28" s="242" t="str">
        <f t="shared" si="88"/>
        <v/>
      </c>
      <c r="BQ28" s="231"/>
      <c r="BR28" s="231"/>
    </row>
    <row r="29" spans="1:70" ht="13.5" customHeight="1">
      <c r="A29" s="711">
        <v>20</v>
      </c>
      <c r="B29" s="712"/>
      <c r="C29" s="713"/>
      <c r="D29" s="714"/>
      <c r="E29" s="715"/>
      <c r="F29" s="716"/>
      <c r="G29" s="717"/>
      <c r="H29" s="718"/>
      <c r="I29" s="719"/>
      <c r="J29" s="709"/>
      <c r="K29" s="710"/>
      <c r="L29" s="709"/>
      <c r="M29" s="710"/>
      <c r="N29" s="688"/>
      <c r="O29" s="689"/>
      <c r="P29" s="709"/>
      <c r="Q29" s="710"/>
      <c r="R29" s="707"/>
      <c r="S29" s="746"/>
      <c r="T29" s="677" t="str">
        <f t="shared" si="59"/>
        <v/>
      </c>
      <c r="U29" s="678"/>
      <c r="V29" s="678"/>
      <c r="W29" s="678"/>
      <c r="X29" s="678"/>
      <c r="Y29" s="678"/>
      <c r="Z29" s="239" t="str">
        <f t="shared" si="60"/>
        <v/>
      </c>
      <c r="AA29" s="240" t="str">
        <f t="shared" si="61"/>
        <v/>
      </c>
      <c r="AB29" s="241" t="str">
        <f t="shared" si="62"/>
        <v/>
      </c>
      <c r="AC29" s="241" t="str">
        <f t="shared" si="63"/>
        <v/>
      </c>
      <c r="AD29" s="242" t="str">
        <f t="shared" si="64"/>
        <v>○</v>
      </c>
      <c r="AE29" s="242" t="str">
        <f t="shared" si="65"/>
        <v/>
      </c>
      <c r="AF29" s="242" t="str">
        <f t="shared" si="66"/>
        <v/>
      </c>
      <c r="AG29" s="242" t="str">
        <f t="shared" si="67"/>
        <v/>
      </c>
      <c r="AH29" s="242" t="str">
        <f t="shared" si="68"/>
        <v/>
      </c>
      <c r="AI29" s="242" t="str">
        <f t="shared" si="69"/>
        <v/>
      </c>
      <c r="AJ29" s="242" t="str">
        <f t="shared" si="70"/>
        <v/>
      </c>
      <c r="AK29" s="242" t="str">
        <f t="shared" si="71"/>
        <v/>
      </c>
      <c r="AL29" s="242" t="str">
        <f t="shared" si="72"/>
        <v/>
      </c>
      <c r="AM29" s="242" t="str">
        <f t="shared" si="73"/>
        <v/>
      </c>
      <c r="AN29" s="242" t="str">
        <f t="shared" si="74"/>
        <v/>
      </c>
      <c r="AO29" s="242" t="str">
        <f t="shared" si="75"/>
        <v/>
      </c>
      <c r="AP29" s="242" t="str">
        <f t="shared" si="76"/>
        <v/>
      </c>
      <c r="AQ29" s="242" t="str">
        <f t="shared" si="77"/>
        <v/>
      </c>
      <c r="AR29" s="242" t="str">
        <f t="shared" si="78"/>
        <v/>
      </c>
      <c r="AS29" s="242" t="str">
        <f t="shared" si="79"/>
        <v/>
      </c>
      <c r="AT29" s="242" t="str">
        <f t="shared" si="80"/>
        <v/>
      </c>
      <c r="AU29" s="242" t="str">
        <f t="shared" si="81"/>
        <v/>
      </c>
      <c r="AV29" s="242" t="str">
        <f t="shared" si="82"/>
        <v/>
      </c>
      <c r="AW29" s="242" t="str">
        <f t="shared" si="83"/>
        <v/>
      </c>
      <c r="AX29" s="242" t="str">
        <f t="shared" si="84"/>
        <v/>
      </c>
      <c r="AY29" s="242" t="str">
        <f t="shared" si="85"/>
        <v/>
      </c>
      <c r="AZ29" s="242" t="str">
        <f t="shared" si="86"/>
        <v/>
      </c>
      <c r="BA29" s="242" t="str">
        <f t="shared" si="87"/>
        <v/>
      </c>
      <c r="BB29" s="242" t="str">
        <f t="shared" si="88"/>
        <v/>
      </c>
      <c r="BQ29" s="231"/>
      <c r="BR29" s="231"/>
    </row>
    <row r="30" spans="1:70" ht="13.5" customHeight="1">
      <c r="A30" s="711">
        <v>21</v>
      </c>
      <c r="B30" s="712"/>
      <c r="C30" s="713"/>
      <c r="D30" s="714"/>
      <c r="E30" s="715"/>
      <c r="F30" s="716"/>
      <c r="G30" s="717"/>
      <c r="H30" s="718"/>
      <c r="I30" s="719"/>
      <c r="J30" s="709"/>
      <c r="K30" s="710"/>
      <c r="L30" s="709"/>
      <c r="M30" s="710"/>
      <c r="N30" s="688"/>
      <c r="O30" s="689"/>
      <c r="P30" s="709"/>
      <c r="Q30" s="710"/>
      <c r="R30" s="707"/>
      <c r="S30" s="746"/>
      <c r="T30" s="677" t="str">
        <f t="shared" si="59"/>
        <v/>
      </c>
      <c r="U30" s="678"/>
      <c r="V30" s="678"/>
      <c r="W30" s="678"/>
      <c r="X30" s="678"/>
      <c r="Y30" s="678"/>
      <c r="Z30" s="239" t="str">
        <f t="shared" si="60"/>
        <v/>
      </c>
      <c r="AA30" s="240" t="str">
        <f t="shared" si="61"/>
        <v/>
      </c>
      <c r="AB30" s="241" t="str">
        <f t="shared" si="62"/>
        <v/>
      </c>
      <c r="AC30" s="241" t="str">
        <f t="shared" si="63"/>
        <v/>
      </c>
      <c r="AD30" s="242" t="str">
        <f t="shared" si="64"/>
        <v>○</v>
      </c>
      <c r="AE30" s="242" t="str">
        <f t="shared" si="65"/>
        <v/>
      </c>
      <c r="AF30" s="242" t="str">
        <f t="shared" si="66"/>
        <v/>
      </c>
      <c r="AG30" s="242" t="str">
        <f t="shared" si="67"/>
        <v/>
      </c>
      <c r="AH30" s="242" t="str">
        <f t="shared" si="68"/>
        <v/>
      </c>
      <c r="AI30" s="242" t="str">
        <f t="shared" si="69"/>
        <v/>
      </c>
      <c r="AJ30" s="242" t="str">
        <f t="shared" si="70"/>
        <v/>
      </c>
      <c r="AK30" s="242" t="str">
        <f t="shared" si="71"/>
        <v/>
      </c>
      <c r="AL30" s="242" t="str">
        <f t="shared" si="72"/>
        <v/>
      </c>
      <c r="AM30" s="242" t="str">
        <f t="shared" si="73"/>
        <v/>
      </c>
      <c r="AN30" s="242" t="str">
        <f t="shared" si="74"/>
        <v/>
      </c>
      <c r="AO30" s="242" t="str">
        <f t="shared" si="75"/>
        <v/>
      </c>
      <c r="AP30" s="242" t="str">
        <f t="shared" si="76"/>
        <v/>
      </c>
      <c r="AQ30" s="242" t="str">
        <f t="shared" si="77"/>
        <v/>
      </c>
      <c r="AR30" s="242" t="str">
        <f t="shared" si="78"/>
        <v/>
      </c>
      <c r="AS30" s="242" t="str">
        <f t="shared" si="79"/>
        <v/>
      </c>
      <c r="AT30" s="242" t="str">
        <f t="shared" si="80"/>
        <v/>
      </c>
      <c r="AU30" s="242" t="str">
        <f t="shared" si="81"/>
        <v/>
      </c>
      <c r="AV30" s="242" t="str">
        <f t="shared" si="82"/>
        <v/>
      </c>
      <c r="AW30" s="242" t="str">
        <f t="shared" si="83"/>
        <v/>
      </c>
      <c r="AX30" s="242" t="str">
        <f t="shared" si="84"/>
        <v/>
      </c>
      <c r="AY30" s="242" t="str">
        <f t="shared" si="85"/>
        <v/>
      </c>
      <c r="AZ30" s="242" t="str">
        <f t="shared" si="86"/>
        <v/>
      </c>
      <c r="BA30" s="242" t="str">
        <f t="shared" si="87"/>
        <v/>
      </c>
      <c r="BB30" s="242" t="str">
        <f t="shared" si="88"/>
        <v/>
      </c>
      <c r="BQ30" s="231"/>
      <c r="BR30" s="231"/>
    </row>
    <row r="31" spans="1:70" ht="13.5" customHeight="1">
      <c r="A31" s="711">
        <v>22</v>
      </c>
      <c r="B31" s="712"/>
      <c r="C31" s="713"/>
      <c r="D31" s="714"/>
      <c r="E31" s="715"/>
      <c r="F31" s="716"/>
      <c r="G31" s="717"/>
      <c r="H31" s="718"/>
      <c r="I31" s="719"/>
      <c r="J31" s="709"/>
      <c r="K31" s="710"/>
      <c r="L31" s="709"/>
      <c r="M31" s="710"/>
      <c r="N31" s="688"/>
      <c r="O31" s="689"/>
      <c r="P31" s="709"/>
      <c r="Q31" s="710"/>
      <c r="R31" s="707"/>
      <c r="S31" s="746"/>
      <c r="T31" s="677" t="str">
        <f t="shared" si="59"/>
        <v/>
      </c>
      <c r="U31" s="678"/>
      <c r="V31" s="678"/>
      <c r="W31" s="678"/>
      <c r="X31" s="678"/>
      <c r="Y31" s="678"/>
      <c r="Z31" s="239" t="str">
        <f t="shared" si="60"/>
        <v/>
      </c>
      <c r="AA31" s="240" t="str">
        <f t="shared" si="61"/>
        <v/>
      </c>
      <c r="AB31" s="241" t="str">
        <f t="shared" si="62"/>
        <v/>
      </c>
      <c r="AC31" s="241" t="str">
        <f t="shared" si="63"/>
        <v/>
      </c>
      <c r="AD31" s="242" t="str">
        <f t="shared" si="64"/>
        <v>○</v>
      </c>
      <c r="AE31" s="242" t="str">
        <f t="shared" si="65"/>
        <v/>
      </c>
      <c r="AF31" s="242" t="str">
        <f t="shared" si="66"/>
        <v/>
      </c>
      <c r="AG31" s="242" t="str">
        <f t="shared" si="67"/>
        <v/>
      </c>
      <c r="AH31" s="242" t="str">
        <f t="shared" si="68"/>
        <v/>
      </c>
      <c r="AI31" s="242" t="str">
        <f t="shared" si="69"/>
        <v/>
      </c>
      <c r="AJ31" s="242" t="str">
        <f t="shared" si="70"/>
        <v/>
      </c>
      <c r="AK31" s="242" t="str">
        <f t="shared" si="71"/>
        <v/>
      </c>
      <c r="AL31" s="242" t="str">
        <f t="shared" si="72"/>
        <v/>
      </c>
      <c r="AM31" s="242" t="str">
        <f t="shared" si="73"/>
        <v/>
      </c>
      <c r="AN31" s="242" t="str">
        <f t="shared" si="74"/>
        <v/>
      </c>
      <c r="AO31" s="242" t="str">
        <f t="shared" si="75"/>
        <v/>
      </c>
      <c r="AP31" s="242" t="str">
        <f t="shared" si="76"/>
        <v/>
      </c>
      <c r="AQ31" s="242" t="str">
        <f t="shared" si="77"/>
        <v/>
      </c>
      <c r="AR31" s="242" t="str">
        <f t="shared" si="78"/>
        <v/>
      </c>
      <c r="AS31" s="242" t="str">
        <f t="shared" si="79"/>
        <v/>
      </c>
      <c r="AT31" s="242" t="str">
        <f t="shared" si="80"/>
        <v/>
      </c>
      <c r="AU31" s="242" t="str">
        <f t="shared" si="81"/>
        <v/>
      </c>
      <c r="AV31" s="242" t="str">
        <f t="shared" si="82"/>
        <v/>
      </c>
      <c r="AW31" s="242" t="str">
        <f t="shared" si="83"/>
        <v/>
      </c>
      <c r="AX31" s="242" t="str">
        <f t="shared" si="84"/>
        <v/>
      </c>
      <c r="AY31" s="242" t="str">
        <f t="shared" si="85"/>
        <v/>
      </c>
      <c r="AZ31" s="242" t="str">
        <f t="shared" si="86"/>
        <v/>
      </c>
      <c r="BA31" s="242" t="str">
        <f t="shared" si="87"/>
        <v/>
      </c>
      <c r="BB31" s="242" t="str">
        <f t="shared" si="88"/>
        <v/>
      </c>
      <c r="BQ31" s="231"/>
      <c r="BR31" s="231"/>
    </row>
    <row r="32" spans="1:70" ht="13.5" customHeight="1">
      <c r="A32" s="711">
        <v>23</v>
      </c>
      <c r="B32" s="712"/>
      <c r="C32" s="713"/>
      <c r="D32" s="714"/>
      <c r="E32" s="715"/>
      <c r="F32" s="716"/>
      <c r="G32" s="717"/>
      <c r="H32" s="718"/>
      <c r="I32" s="719"/>
      <c r="J32" s="709"/>
      <c r="K32" s="710"/>
      <c r="L32" s="709"/>
      <c r="M32" s="710"/>
      <c r="N32" s="688"/>
      <c r="O32" s="689"/>
      <c r="P32" s="709"/>
      <c r="Q32" s="710"/>
      <c r="R32" s="707"/>
      <c r="S32" s="746"/>
      <c r="T32" s="677" t="str">
        <f t="shared" si="59"/>
        <v/>
      </c>
      <c r="U32" s="678"/>
      <c r="V32" s="678"/>
      <c r="W32" s="678"/>
      <c r="X32" s="678"/>
      <c r="Y32" s="678"/>
      <c r="Z32" s="239" t="str">
        <f t="shared" ref="Z32:Z137" si="89">IF(AND(J32="○",P32=""),"A","")</f>
        <v/>
      </c>
      <c r="AA32" s="240" t="str">
        <f t="shared" ref="AA32:AA137" si="90">IF(AND(J32="○",P32="○"),"B","")</f>
        <v/>
      </c>
      <c r="AB32" s="241" t="str">
        <f t="shared" ref="AB32:AB137" si="91">IF(AND(J32="",L32="○",P32=""),"C","")</f>
        <v/>
      </c>
      <c r="AC32" s="241" t="str">
        <f t="shared" ref="AC32:AC137" si="92">IF(AND(J32="",L32="○",P32="○"),"D","")</f>
        <v/>
      </c>
      <c r="AD32" s="242" t="str">
        <f t="shared" ref="AD32:AD137" si="93">IF(N32&gt;0,"","○")</f>
        <v>○</v>
      </c>
      <c r="AE32" s="242" t="str">
        <f t="shared" ref="AE32:AE137" si="94">IF(AND(F32="５歳",H32="１号",AD32="○",P32=""),"○","")</f>
        <v/>
      </c>
      <c r="AF32" s="242" t="str">
        <f t="shared" ref="AF32:AF137" si="95">IF(AND(F32="４歳",H32="１号",AD32="○",P32=""),"○","")</f>
        <v/>
      </c>
      <c r="AG32" s="242" t="str">
        <f t="shared" ref="AG32:AG137" si="96">IF(AND(F32="３歳",H32="１号",AD32="○",P32=""),"○","")</f>
        <v/>
      </c>
      <c r="AH32" s="242" t="str">
        <f t="shared" ref="AH32:AH137" si="97">IF(AND(F32="満３歳",H32="１号",AD32="○",P32=""),"○","")</f>
        <v/>
      </c>
      <c r="AI32" s="242" t="str">
        <f t="shared" ref="AI32:AI137" si="98">IF(AND(F32="５歳",H32="１号",AD32="○",P32="○"),"○","")</f>
        <v/>
      </c>
      <c r="AJ32" s="242" t="str">
        <f t="shared" ref="AJ32:AJ137" si="99">IF(AND(F32="４歳",H32="１号",AD32="○",P32="○"),"○","")</f>
        <v/>
      </c>
      <c r="AK32" s="242" t="str">
        <f t="shared" ref="AK32:AK137" si="100">IF(AND(F32="３歳",H32="１号",AD32="○",P32="○"),"○","")</f>
        <v/>
      </c>
      <c r="AL32" s="242" t="str">
        <f t="shared" ref="AL32:AL137" si="101">IF(AND(F32="満３歳",H32="１号",AD32="○",P32="○"),"○","")</f>
        <v/>
      </c>
      <c r="AM32" s="242" t="str">
        <f t="shared" ref="AM32:AM137" si="102">IF(AND(F32="５歳",H32="１号",N32&gt;0),"○","")</f>
        <v/>
      </c>
      <c r="AN32" s="242" t="str">
        <f t="shared" ref="AN32:AN137" si="103">IF(AND(F32="４歳",H32="１号",N32&gt;0),"○","")</f>
        <v/>
      </c>
      <c r="AO32" s="242" t="str">
        <f t="shared" ref="AO32:AO137" si="104">IF(AND(F32="３歳",H32="１号",N32&gt;0),"○","")</f>
        <v/>
      </c>
      <c r="AP32" s="242" t="str">
        <f t="shared" ref="AP32:AP137" si="105">IF(AND(F32="満３歳",H32="１号",N32&gt;0),"○","")</f>
        <v/>
      </c>
      <c r="AQ32" s="242" t="str">
        <f t="shared" ref="AQ32:AQ137" si="106">IF(AND(F32="５歳",H32="２号",AD32="○",P32=""),"○","")</f>
        <v/>
      </c>
      <c r="AR32" s="242" t="str">
        <f t="shared" ref="AR32:AR137" si="107">IF(AND(F32="４歳",H32="２号",AD32="○",P32=""),"○","")</f>
        <v/>
      </c>
      <c r="AS32" s="242" t="str">
        <f t="shared" ref="AS32:AS137" si="108">IF(AND(F32="３歳",H32="２号",AD32="○",P32=""),"○","")</f>
        <v/>
      </c>
      <c r="AT32" s="242" t="str">
        <f t="shared" ref="AT32:AT137" si="109">IF(AND(F32="満３歳",H32="２号",AD32="○",P32=""),"○","")</f>
        <v/>
      </c>
      <c r="AU32" s="242" t="str">
        <f t="shared" ref="AU32:AU137" si="110">IF(AND(F32="５歳",H32="２号",AD32="○",P32="○"),"○","")</f>
        <v/>
      </c>
      <c r="AV32" s="242" t="str">
        <f t="shared" ref="AV32:AV137" si="111">IF(AND(F32="４歳",H32="２号",AD32="○",P32="○"),"○","")</f>
        <v/>
      </c>
      <c r="AW32" s="242" t="str">
        <f t="shared" ref="AW32:AW137" si="112">IF(AND(F32="３歳",H32="２号",AD32="○",P32="○"),"○","")</f>
        <v/>
      </c>
      <c r="AX32" s="242" t="str">
        <f t="shared" ref="AX32:AX137" si="113">IF(AND(F32="満３歳",H32="２号",AD32="○",P32="○"),"○","")</f>
        <v/>
      </c>
      <c r="AY32" s="242" t="str">
        <f t="shared" ref="AY32:AY137" si="114">IF(AND(F32="５歳",H32="２号",N32&gt;0),"○","")</f>
        <v/>
      </c>
      <c r="AZ32" s="242" t="str">
        <f t="shared" ref="AZ32:AZ137" si="115">IF(AND(F32="４歳",H32="２号",N32&gt;0),"○","")</f>
        <v/>
      </c>
      <c r="BA32" s="242" t="str">
        <f t="shared" ref="BA32:BA137" si="116">IF(AND(F32="３歳",H32="２号",N32&gt;0),"○","")</f>
        <v/>
      </c>
      <c r="BB32" s="242" t="str">
        <f t="shared" ref="BB32:BB137" si="117">IF(AND(F32="満３歳",H32="２号",N32&gt;0),"○","")</f>
        <v/>
      </c>
      <c r="BQ32" s="231"/>
      <c r="BR32" s="231"/>
    </row>
    <row r="33" spans="1:70" ht="13.5" customHeight="1">
      <c r="A33" s="711">
        <v>24</v>
      </c>
      <c r="B33" s="712"/>
      <c r="C33" s="713"/>
      <c r="D33" s="714"/>
      <c r="E33" s="715"/>
      <c r="F33" s="716"/>
      <c r="G33" s="717"/>
      <c r="H33" s="718"/>
      <c r="I33" s="719"/>
      <c r="J33" s="709"/>
      <c r="K33" s="710"/>
      <c r="L33" s="709"/>
      <c r="M33" s="710"/>
      <c r="N33" s="688"/>
      <c r="O33" s="689"/>
      <c r="P33" s="709"/>
      <c r="Q33" s="710"/>
      <c r="R33" s="707"/>
      <c r="S33" s="746"/>
      <c r="T33" s="677" t="str">
        <f t="shared" si="59"/>
        <v/>
      </c>
      <c r="U33" s="678"/>
      <c r="V33" s="678"/>
      <c r="W33" s="678"/>
      <c r="X33" s="678"/>
      <c r="Y33" s="678"/>
      <c r="Z33" s="239" t="str">
        <f t="shared" si="89"/>
        <v/>
      </c>
      <c r="AA33" s="240" t="str">
        <f t="shared" si="90"/>
        <v/>
      </c>
      <c r="AB33" s="241" t="str">
        <f t="shared" si="91"/>
        <v/>
      </c>
      <c r="AC33" s="241" t="str">
        <f t="shared" si="92"/>
        <v/>
      </c>
      <c r="AD33" s="242" t="str">
        <f t="shared" si="93"/>
        <v>○</v>
      </c>
      <c r="AE33" s="242" t="str">
        <f t="shared" si="94"/>
        <v/>
      </c>
      <c r="AF33" s="242" t="str">
        <f t="shared" si="95"/>
        <v/>
      </c>
      <c r="AG33" s="242" t="str">
        <f t="shared" si="96"/>
        <v/>
      </c>
      <c r="AH33" s="242" t="str">
        <f t="shared" si="97"/>
        <v/>
      </c>
      <c r="AI33" s="242" t="str">
        <f t="shared" si="98"/>
        <v/>
      </c>
      <c r="AJ33" s="242" t="str">
        <f t="shared" si="99"/>
        <v/>
      </c>
      <c r="AK33" s="242" t="str">
        <f t="shared" si="100"/>
        <v/>
      </c>
      <c r="AL33" s="242" t="str">
        <f t="shared" si="101"/>
        <v/>
      </c>
      <c r="AM33" s="242" t="str">
        <f t="shared" si="102"/>
        <v/>
      </c>
      <c r="AN33" s="242" t="str">
        <f t="shared" si="103"/>
        <v/>
      </c>
      <c r="AO33" s="242" t="str">
        <f t="shared" si="104"/>
        <v/>
      </c>
      <c r="AP33" s="242" t="str">
        <f t="shared" si="105"/>
        <v/>
      </c>
      <c r="AQ33" s="242" t="str">
        <f t="shared" si="106"/>
        <v/>
      </c>
      <c r="AR33" s="242" t="str">
        <f t="shared" si="107"/>
        <v/>
      </c>
      <c r="AS33" s="242" t="str">
        <f t="shared" si="108"/>
        <v/>
      </c>
      <c r="AT33" s="242" t="str">
        <f t="shared" si="109"/>
        <v/>
      </c>
      <c r="AU33" s="242" t="str">
        <f t="shared" si="110"/>
        <v/>
      </c>
      <c r="AV33" s="242" t="str">
        <f t="shared" si="111"/>
        <v/>
      </c>
      <c r="AW33" s="242" t="str">
        <f t="shared" si="112"/>
        <v/>
      </c>
      <c r="AX33" s="242" t="str">
        <f t="shared" si="113"/>
        <v/>
      </c>
      <c r="AY33" s="242" t="str">
        <f t="shared" si="114"/>
        <v/>
      </c>
      <c r="AZ33" s="242" t="str">
        <f t="shared" si="115"/>
        <v/>
      </c>
      <c r="BA33" s="242" t="str">
        <f t="shared" si="116"/>
        <v/>
      </c>
      <c r="BB33" s="242" t="str">
        <f t="shared" si="117"/>
        <v/>
      </c>
      <c r="BQ33" s="231"/>
      <c r="BR33" s="231"/>
    </row>
    <row r="34" spans="1:70" ht="13.5" customHeight="1">
      <c r="A34" s="711">
        <v>25</v>
      </c>
      <c r="B34" s="712"/>
      <c r="C34" s="713"/>
      <c r="D34" s="714"/>
      <c r="E34" s="715"/>
      <c r="F34" s="716"/>
      <c r="G34" s="717"/>
      <c r="H34" s="718"/>
      <c r="I34" s="719"/>
      <c r="J34" s="709"/>
      <c r="K34" s="710"/>
      <c r="L34" s="709"/>
      <c r="M34" s="710"/>
      <c r="N34" s="688"/>
      <c r="O34" s="689"/>
      <c r="P34" s="709"/>
      <c r="Q34" s="710"/>
      <c r="R34" s="707"/>
      <c r="S34" s="746"/>
      <c r="T34" s="677" t="str">
        <f t="shared" si="59"/>
        <v/>
      </c>
      <c r="U34" s="678"/>
      <c r="V34" s="678"/>
      <c r="W34" s="678"/>
      <c r="X34" s="678"/>
      <c r="Y34" s="678"/>
      <c r="Z34" s="239" t="str">
        <f t="shared" si="89"/>
        <v/>
      </c>
      <c r="AA34" s="240" t="str">
        <f t="shared" si="90"/>
        <v/>
      </c>
      <c r="AB34" s="241" t="str">
        <f t="shared" si="91"/>
        <v/>
      </c>
      <c r="AC34" s="241" t="str">
        <f t="shared" si="92"/>
        <v/>
      </c>
      <c r="AD34" s="242" t="str">
        <f t="shared" si="93"/>
        <v>○</v>
      </c>
      <c r="AE34" s="242" t="str">
        <f t="shared" si="94"/>
        <v/>
      </c>
      <c r="AF34" s="242" t="str">
        <f t="shared" si="95"/>
        <v/>
      </c>
      <c r="AG34" s="242" t="str">
        <f t="shared" si="96"/>
        <v/>
      </c>
      <c r="AH34" s="242" t="str">
        <f t="shared" si="97"/>
        <v/>
      </c>
      <c r="AI34" s="242" t="str">
        <f t="shared" si="98"/>
        <v/>
      </c>
      <c r="AJ34" s="242" t="str">
        <f t="shared" si="99"/>
        <v/>
      </c>
      <c r="AK34" s="242" t="str">
        <f t="shared" si="100"/>
        <v/>
      </c>
      <c r="AL34" s="242" t="str">
        <f t="shared" si="101"/>
        <v/>
      </c>
      <c r="AM34" s="242" t="str">
        <f t="shared" si="102"/>
        <v/>
      </c>
      <c r="AN34" s="242" t="str">
        <f t="shared" si="103"/>
        <v/>
      </c>
      <c r="AO34" s="242" t="str">
        <f t="shared" si="104"/>
        <v/>
      </c>
      <c r="AP34" s="242" t="str">
        <f t="shared" si="105"/>
        <v/>
      </c>
      <c r="AQ34" s="242" t="str">
        <f t="shared" si="106"/>
        <v/>
      </c>
      <c r="AR34" s="242" t="str">
        <f t="shared" si="107"/>
        <v/>
      </c>
      <c r="AS34" s="242" t="str">
        <f t="shared" si="108"/>
        <v/>
      </c>
      <c r="AT34" s="242" t="str">
        <f t="shared" si="109"/>
        <v/>
      </c>
      <c r="AU34" s="242" t="str">
        <f t="shared" si="110"/>
        <v/>
      </c>
      <c r="AV34" s="242" t="str">
        <f t="shared" si="111"/>
        <v/>
      </c>
      <c r="AW34" s="242" t="str">
        <f t="shared" si="112"/>
        <v/>
      </c>
      <c r="AX34" s="242" t="str">
        <f t="shared" si="113"/>
        <v/>
      </c>
      <c r="AY34" s="242" t="str">
        <f t="shared" si="114"/>
        <v/>
      </c>
      <c r="AZ34" s="242" t="str">
        <f t="shared" si="115"/>
        <v/>
      </c>
      <c r="BA34" s="242" t="str">
        <f t="shared" si="116"/>
        <v/>
      </c>
      <c r="BB34" s="242" t="str">
        <f t="shared" si="117"/>
        <v/>
      </c>
      <c r="BQ34" s="231"/>
      <c r="BR34" s="231"/>
    </row>
    <row r="35" spans="1:70" ht="13.5" customHeight="1">
      <c r="A35" s="711">
        <v>26</v>
      </c>
      <c r="B35" s="712"/>
      <c r="C35" s="713"/>
      <c r="D35" s="714"/>
      <c r="E35" s="715"/>
      <c r="F35" s="716"/>
      <c r="G35" s="717"/>
      <c r="H35" s="718"/>
      <c r="I35" s="719"/>
      <c r="J35" s="709"/>
      <c r="K35" s="710"/>
      <c r="L35" s="709"/>
      <c r="M35" s="710"/>
      <c r="N35" s="688"/>
      <c r="O35" s="689"/>
      <c r="P35" s="709"/>
      <c r="Q35" s="710"/>
      <c r="R35" s="707"/>
      <c r="S35" s="746"/>
      <c r="T35" s="677" t="str">
        <f t="shared" si="59"/>
        <v/>
      </c>
      <c r="U35" s="678"/>
      <c r="V35" s="678"/>
      <c r="W35" s="678"/>
      <c r="X35" s="678"/>
      <c r="Y35" s="678"/>
      <c r="Z35" s="239" t="str">
        <f t="shared" si="89"/>
        <v/>
      </c>
      <c r="AA35" s="240" t="str">
        <f t="shared" si="90"/>
        <v/>
      </c>
      <c r="AB35" s="241" t="str">
        <f t="shared" si="91"/>
        <v/>
      </c>
      <c r="AC35" s="241" t="str">
        <f t="shared" si="92"/>
        <v/>
      </c>
      <c r="AD35" s="242" t="str">
        <f t="shared" si="93"/>
        <v>○</v>
      </c>
      <c r="AE35" s="242" t="str">
        <f t="shared" si="94"/>
        <v/>
      </c>
      <c r="AF35" s="242" t="str">
        <f t="shared" si="95"/>
        <v/>
      </c>
      <c r="AG35" s="242" t="str">
        <f t="shared" si="96"/>
        <v/>
      </c>
      <c r="AH35" s="242" t="str">
        <f t="shared" si="97"/>
        <v/>
      </c>
      <c r="AI35" s="242" t="str">
        <f t="shared" si="98"/>
        <v/>
      </c>
      <c r="AJ35" s="242" t="str">
        <f t="shared" si="99"/>
        <v/>
      </c>
      <c r="AK35" s="242" t="str">
        <f t="shared" si="100"/>
        <v/>
      </c>
      <c r="AL35" s="242" t="str">
        <f t="shared" si="101"/>
        <v/>
      </c>
      <c r="AM35" s="242" t="str">
        <f t="shared" si="102"/>
        <v/>
      </c>
      <c r="AN35" s="242" t="str">
        <f t="shared" si="103"/>
        <v/>
      </c>
      <c r="AO35" s="242" t="str">
        <f t="shared" si="104"/>
        <v/>
      </c>
      <c r="AP35" s="242" t="str">
        <f t="shared" si="105"/>
        <v/>
      </c>
      <c r="AQ35" s="242" t="str">
        <f t="shared" si="106"/>
        <v/>
      </c>
      <c r="AR35" s="242" t="str">
        <f t="shared" si="107"/>
        <v/>
      </c>
      <c r="AS35" s="242" t="str">
        <f t="shared" si="108"/>
        <v/>
      </c>
      <c r="AT35" s="242" t="str">
        <f t="shared" si="109"/>
        <v/>
      </c>
      <c r="AU35" s="242" t="str">
        <f t="shared" si="110"/>
        <v/>
      </c>
      <c r="AV35" s="242" t="str">
        <f t="shared" si="111"/>
        <v/>
      </c>
      <c r="AW35" s="242" t="str">
        <f t="shared" si="112"/>
        <v/>
      </c>
      <c r="AX35" s="242" t="str">
        <f t="shared" si="113"/>
        <v/>
      </c>
      <c r="AY35" s="242" t="str">
        <f t="shared" si="114"/>
        <v/>
      </c>
      <c r="AZ35" s="242" t="str">
        <f t="shared" si="115"/>
        <v/>
      </c>
      <c r="BA35" s="242" t="str">
        <f t="shared" si="116"/>
        <v/>
      </c>
      <c r="BB35" s="242" t="str">
        <f t="shared" si="117"/>
        <v/>
      </c>
      <c r="BQ35" s="231"/>
      <c r="BR35" s="231"/>
    </row>
    <row r="36" spans="1:70" ht="13.5" customHeight="1">
      <c r="A36" s="711">
        <v>27</v>
      </c>
      <c r="B36" s="712"/>
      <c r="C36" s="713"/>
      <c r="D36" s="714"/>
      <c r="E36" s="715"/>
      <c r="F36" s="716"/>
      <c r="G36" s="717"/>
      <c r="H36" s="718"/>
      <c r="I36" s="719"/>
      <c r="J36" s="709"/>
      <c r="K36" s="710"/>
      <c r="L36" s="709"/>
      <c r="M36" s="710"/>
      <c r="N36" s="688"/>
      <c r="O36" s="689"/>
      <c r="P36" s="709"/>
      <c r="Q36" s="710"/>
      <c r="R36" s="707"/>
      <c r="S36" s="746"/>
      <c r="T36" s="677" t="str">
        <f t="shared" si="59"/>
        <v/>
      </c>
      <c r="U36" s="678"/>
      <c r="V36" s="678"/>
      <c r="W36" s="678"/>
      <c r="X36" s="678"/>
      <c r="Y36" s="678"/>
      <c r="Z36" s="239" t="str">
        <f t="shared" si="89"/>
        <v/>
      </c>
      <c r="AA36" s="240" t="str">
        <f t="shared" si="90"/>
        <v/>
      </c>
      <c r="AB36" s="241" t="str">
        <f t="shared" si="91"/>
        <v/>
      </c>
      <c r="AC36" s="241" t="str">
        <f t="shared" si="92"/>
        <v/>
      </c>
      <c r="AD36" s="242" t="str">
        <f t="shared" si="93"/>
        <v>○</v>
      </c>
      <c r="AE36" s="242" t="str">
        <f t="shared" si="94"/>
        <v/>
      </c>
      <c r="AF36" s="242" t="str">
        <f t="shared" si="95"/>
        <v/>
      </c>
      <c r="AG36" s="242" t="str">
        <f t="shared" si="96"/>
        <v/>
      </c>
      <c r="AH36" s="242" t="str">
        <f t="shared" si="97"/>
        <v/>
      </c>
      <c r="AI36" s="242" t="str">
        <f t="shared" si="98"/>
        <v/>
      </c>
      <c r="AJ36" s="242" t="str">
        <f t="shared" si="99"/>
        <v/>
      </c>
      <c r="AK36" s="242" t="str">
        <f t="shared" si="100"/>
        <v/>
      </c>
      <c r="AL36" s="242" t="str">
        <f t="shared" si="101"/>
        <v/>
      </c>
      <c r="AM36" s="242" t="str">
        <f t="shared" si="102"/>
        <v/>
      </c>
      <c r="AN36" s="242" t="str">
        <f t="shared" si="103"/>
        <v/>
      </c>
      <c r="AO36" s="242" t="str">
        <f t="shared" si="104"/>
        <v/>
      </c>
      <c r="AP36" s="242" t="str">
        <f t="shared" si="105"/>
        <v/>
      </c>
      <c r="AQ36" s="242" t="str">
        <f t="shared" si="106"/>
        <v/>
      </c>
      <c r="AR36" s="242" t="str">
        <f t="shared" si="107"/>
        <v/>
      </c>
      <c r="AS36" s="242" t="str">
        <f t="shared" si="108"/>
        <v/>
      </c>
      <c r="AT36" s="242" t="str">
        <f t="shared" si="109"/>
        <v/>
      </c>
      <c r="AU36" s="242" t="str">
        <f t="shared" si="110"/>
        <v/>
      </c>
      <c r="AV36" s="242" t="str">
        <f t="shared" si="111"/>
        <v/>
      </c>
      <c r="AW36" s="242" t="str">
        <f t="shared" si="112"/>
        <v/>
      </c>
      <c r="AX36" s="242" t="str">
        <f t="shared" si="113"/>
        <v/>
      </c>
      <c r="AY36" s="242" t="str">
        <f t="shared" si="114"/>
        <v/>
      </c>
      <c r="AZ36" s="242" t="str">
        <f t="shared" si="115"/>
        <v/>
      </c>
      <c r="BA36" s="242" t="str">
        <f t="shared" si="116"/>
        <v/>
      </c>
      <c r="BB36" s="242" t="str">
        <f t="shared" si="117"/>
        <v/>
      </c>
      <c r="BQ36" s="231"/>
      <c r="BR36" s="231"/>
    </row>
    <row r="37" spans="1:70" ht="13.5" customHeight="1">
      <c r="A37" s="711">
        <v>28</v>
      </c>
      <c r="B37" s="712"/>
      <c r="C37" s="713"/>
      <c r="D37" s="714"/>
      <c r="E37" s="715"/>
      <c r="F37" s="716"/>
      <c r="G37" s="717"/>
      <c r="H37" s="718"/>
      <c r="I37" s="719"/>
      <c r="J37" s="709"/>
      <c r="K37" s="710"/>
      <c r="L37" s="709"/>
      <c r="M37" s="710"/>
      <c r="N37" s="688"/>
      <c r="O37" s="689"/>
      <c r="P37" s="709"/>
      <c r="Q37" s="710"/>
      <c r="R37" s="707"/>
      <c r="S37" s="746"/>
      <c r="T37" s="677" t="str">
        <f t="shared" si="59"/>
        <v/>
      </c>
      <c r="U37" s="678"/>
      <c r="V37" s="678"/>
      <c r="W37" s="678"/>
      <c r="X37" s="678"/>
      <c r="Y37" s="678"/>
      <c r="Z37" s="239" t="str">
        <f t="shared" si="89"/>
        <v/>
      </c>
      <c r="AA37" s="240" t="str">
        <f t="shared" si="90"/>
        <v/>
      </c>
      <c r="AB37" s="241" t="str">
        <f t="shared" si="91"/>
        <v/>
      </c>
      <c r="AC37" s="241" t="str">
        <f t="shared" si="92"/>
        <v/>
      </c>
      <c r="AD37" s="242" t="str">
        <f t="shared" si="93"/>
        <v>○</v>
      </c>
      <c r="AE37" s="242" t="str">
        <f t="shared" si="94"/>
        <v/>
      </c>
      <c r="AF37" s="242" t="str">
        <f t="shared" si="95"/>
        <v/>
      </c>
      <c r="AG37" s="242" t="str">
        <f t="shared" si="96"/>
        <v/>
      </c>
      <c r="AH37" s="242" t="str">
        <f t="shared" si="97"/>
        <v/>
      </c>
      <c r="AI37" s="242" t="str">
        <f t="shared" si="98"/>
        <v/>
      </c>
      <c r="AJ37" s="242" t="str">
        <f t="shared" si="99"/>
        <v/>
      </c>
      <c r="AK37" s="242" t="str">
        <f t="shared" si="100"/>
        <v/>
      </c>
      <c r="AL37" s="242" t="str">
        <f t="shared" si="101"/>
        <v/>
      </c>
      <c r="AM37" s="242" t="str">
        <f t="shared" si="102"/>
        <v/>
      </c>
      <c r="AN37" s="242" t="str">
        <f t="shared" si="103"/>
        <v/>
      </c>
      <c r="AO37" s="242" t="str">
        <f t="shared" si="104"/>
        <v/>
      </c>
      <c r="AP37" s="242" t="str">
        <f t="shared" si="105"/>
        <v/>
      </c>
      <c r="AQ37" s="242" t="str">
        <f t="shared" si="106"/>
        <v/>
      </c>
      <c r="AR37" s="242" t="str">
        <f t="shared" si="107"/>
        <v/>
      </c>
      <c r="AS37" s="242" t="str">
        <f t="shared" si="108"/>
        <v/>
      </c>
      <c r="AT37" s="242" t="str">
        <f t="shared" si="109"/>
        <v/>
      </c>
      <c r="AU37" s="242" t="str">
        <f t="shared" si="110"/>
        <v/>
      </c>
      <c r="AV37" s="242" t="str">
        <f t="shared" si="111"/>
        <v/>
      </c>
      <c r="AW37" s="242" t="str">
        <f t="shared" si="112"/>
        <v/>
      </c>
      <c r="AX37" s="242" t="str">
        <f t="shared" si="113"/>
        <v/>
      </c>
      <c r="AY37" s="242" t="str">
        <f t="shared" si="114"/>
        <v/>
      </c>
      <c r="AZ37" s="242" t="str">
        <f t="shared" si="115"/>
        <v/>
      </c>
      <c r="BA37" s="242" t="str">
        <f t="shared" si="116"/>
        <v/>
      </c>
      <c r="BB37" s="242" t="str">
        <f t="shared" si="117"/>
        <v/>
      </c>
      <c r="BQ37" s="231"/>
      <c r="BR37" s="231"/>
    </row>
    <row r="38" spans="1:70" ht="13.5" customHeight="1">
      <c r="A38" s="711">
        <v>29</v>
      </c>
      <c r="B38" s="712"/>
      <c r="C38" s="713"/>
      <c r="D38" s="714"/>
      <c r="E38" s="715"/>
      <c r="F38" s="716"/>
      <c r="G38" s="717"/>
      <c r="H38" s="718"/>
      <c r="I38" s="719"/>
      <c r="J38" s="709"/>
      <c r="K38" s="710"/>
      <c r="L38" s="709"/>
      <c r="M38" s="710"/>
      <c r="N38" s="688"/>
      <c r="O38" s="689"/>
      <c r="P38" s="709"/>
      <c r="Q38" s="710"/>
      <c r="R38" s="707"/>
      <c r="S38" s="746"/>
      <c r="T38" s="677" t="str">
        <f t="shared" si="59"/>
        <v/>
      </c>
      <c r="U38" s="678"/>
      <c r="V38" s="678"/>
      <c r="W38" s="678"/>
      <c r="X38" s="678"/>
      <c r="Y38" s="678"/>
      <c r="Z38" s="239" t="str">
        <f t="shared" si="89"/>
        <v/>
      </c>
      <c r="AA38" s="240" t="str">
        <f t="shared" si="90"/>
        <v/>
      </c>
      <c r="AB38" s="241" t="str">
        <f t="shared" si="91"/>
        <v/>
      </c>
      <c r="AC38" s="241" t="str">
        <f t="shared" si="92"/>
        <v/>
      </c>
      <c r="AD38" s="242" t="str">
        <f t="shared" si="93"/>
        <v>○</v>
      </c>
      <c r="AE38" s="242" t="str">
        <f t="shared" si="94"/>
        <v/>
      </c>
      <c r="AF38" s="242" t="str">
        <f t="shared" si="95"/>
        <v/>
      </c>
      <c r="AG38" s="242" t="str">
        <f t="shared" si="96"/>
        <v/>
      </c>
      <c r="AH38" s="242" t="str">
        <f t="shared" si="97"/>
        <v/>
      </c>
      <c r="AI38" s="242" t="str">
        <f t="shared" si="98"/>
        <v/>
      </c>
      <c r="AJ38" s="242" t="str">
        <f t="shared" si="99"/>
        <v/>
      </c>
      <c r="AK38" s="242" t="str">
        <f t="shared" si="100"/>
        <v/>
      </c>
      <c r="AL38" s="242" t="str">
        <f t="shared" si="101"/>
        <v/>
      </c>
      <c r="AM38" s="242" t="str">
        <f t="shared" si="102"/>
        <v/>
      </c>
      <c r="AN38" s="242" t="str">
        <f t="shared" si="103"/>
        <v/>
      </c>
      <c r="AO38" s="242" t="str">
        <f t="shared" si="104"/>
        <v/>
      </c>
      <c r="AP38" s="242" t="str">
        <f t="shared" si="105"/>
        <v/>
      </c>
      <c r="AQ38" s="242" t="str">
        <f t="shared" si="106"/>
        <v/>
      </c>
      <c r="AR38" s="242" t="str">
        <f t="shared" si="107"/>
        <v/>
      </c>
      <c r="AS38" s="242" t="str">
        <f t="shared" si="108"/>
        <v/>
      </c>
      <c r="AT38" s="242" t="str">
        <f t="shared" si="109"/>
        <v/>
      </c>
      <c r="AU38" s="242" t="str">
        <f t="shared" si="110"/>
        <v/>
      </c>
      <c r="AV38" s="242" t="str">
        <f t="shared" si="111"/>
        <v/>
      </c>
      <c r="AW38" s="242" t="str">
        <f t="shared" si="112"/>
        <v/>
      </c>
      <c r="AX38" s="242" t="str">
        <f t="shared" si="113"/>
        <v/>
      </c>
      <c r="AY38" s="242" t="str">
        <f t="shared" si="114"/>
        <v/>
      </c>
      <c r="AZ38" s="242" t="str">
        <f t="shared" si="115"/>
        <v/>
      </c>
      <c r="BA38" s="242" t="str">
        <f t="shared" si="116"/>
        <v/>
      </c>
      <c r="BB38" s="242" t="str">
        <f t="shared" si="117"/>
        <v/>
      </c>
      <c r="BQ38" s="231"/>
      <c r="BR38" s="231"/>
    </row>
    <row r="39" spans="1:70" ht="13.5" customHeight="1">
      <c r="A39" s="711">
        <v>30</v>
      </c>
      <c r="B39" s="712"/>
      <c r="C39" s="713"/>
      <c r="D39" s="714"/>
      <c r="E39" s="715"/>
      <c r="F39" s="716"/>
      <c r="G39" s="717"/>
      <c r="H39" s="718"/>
      <c r="I39" s="719"/>
      <c r="J39" s="709"/>
      <c r="K39" s="710"/>
      <c r="L39" s="709"/>
      <c r="M39" s="710"/>
      <c r="N39" s="688"/>
      <c r="O39" s="689"/>
      <c r="P39" s="709"/>
      <c r="Q39" s="710"/>
      <c r="R39" s="707"/>
      <c r="S39" s="746"/>
      <c r="T39" s="677" t="str">
        <f t="shared" si="59"/>
        <v/>
      </c>
      <c r="U39" s="678"/>
      <c r="V39" s="678"/>
      <c r="W39" s="678"/>
      <c r="X39" s="678"/>
      <c r="Y39" s="678"/>
      <c r="Z39" s="239" t="str">
        <f t="shared" si="89"/>
        <v/>
      </c>
      <c r="AA39" s="240" t="str">
        <f t="shared" si="90"/>
        <v/>
      </c>
      <c r="AB39" s="241" t="str">
        <f t="shared" si="91"/>
        <v/>
      </c>
      <c r="AC39" s="241" t="str">
        <f t="shared" si="92"/>
        <v/>
      </c>
      <c r="AD39" s="242" t="str">
        <f t="shared" si="93"/>
        <v>○</v>
      </c>
      <c r="AE39" s="242" t="str">
        <f t="shared" si="94"/>
        <v/>
      </c>
      <c r="AF39" s="242" t="str">
        <f t="shared" si="95"/>
        <v/>
      </c>
      <c r="AG39" s="242" t="str">
        <f t="shared" si="96"/>
        <v/>
      </c>
      <c r="AH39" s="242" t="str">
        <f t="shared" si="97"/>
        <v/>
      </c>
      <c r="AI39" s="242" t="str">
        <f t="shared" si="98"/>
        <v/>
      </c>
      <c r="AJ39" s="242" t="str">
        <f t="shared" si="99"/>
        <v/>
      </c>
      <c r="AK39" s="242" t="str">
        <f t="shared" si="100"/>
        <v/>
      </c>
      <c r="AL39" s="242" t="str">
        <f t="shared" si="101"/>
        <v/>
      </c>
      <c r="AM39" s="242" t="str">
        <f t="shared" si="102"/>
        <v/>
      </c>
      <c r="AN39" s="242" t="str">
        <f t="shared" si="103"/>
        <v/>
      </c>
      <c r="AO39" s="242" t="str">
        <f t="shared" si="104"/>
        <v/>
      </c>
      <c r="AP39" s="242" t="str">
        <f t="shared" si="105"/>
        <v/>
      </c>
      <c r="AQ39" s="242" t="str">
        <f t="shared" si="106"/>
        <v/>
      </c>
      <c r="AR39" s="242" t="str">
        <f t="shared" si="107"/>
        <v/>
      </c>
      <c r="AS39" s="242" t="str">
        <f t="shared" si="108"/>
        <v/>
      </c>
      <c r="AT39" s="242" t="str">
        <f t="shared" si="109"/>
        <v/>
      </c>
      <c r="AU39" s="242" t="str">
        <f t="shared" si="110"/>
        <v/>
      </c>
      <c r="AV39" s="242" t="str">
        <f t="shared" si="111"/>
        <v/>
      </c>
      <c r="AW39" s="242" t="str">
        <f t="shared" si="112"/>
        <v/>
      </c>
      <c r="AX39" s="242" t="str">
        <f t="shared" si="113"/>
        <v/>
      </c>
      <c r="AY39" s="242" t="str">
        <f t="shared" si="114"/>
        <v/>
      </c>
      <c r="AZ39" s="242" t="str">
        <f t="shared" si="115"/>
        <v/>
      </c>
      <c r="BA39" s="242" t="str">
        <f t="shared" si="116"/>
        <v/>
      </c>
      <c r="BB39" s="242" t="str">
        <f t="shared" si="117"/>
        <v/>
      </c>
      <c r="BQ39" s="231"/>
      <c r="BR39" s="231"/>
    </row>
    <row r="40" spans="1:70" ht="13.5" customHeight="1">
      <c r="A40" s="711">
        <v>31</v>
      </c>
      <c r="B40" s="712"/>
      <c r="C40" s="713"/>
      <c r="D40" s="714"/>
      <c r="E40" s="715"/>
      <c r="F40" s="716"/>
      <c r="G40" s="717"/>
      <c r="H40" s="718"/>
      <c r="I40" s="719"/>
      <c r="J40" s="709"/>
      <c r="K40" s="710"/>
      <c r="L40" s="709"/>
      <c r="M40" s="710"/>
      <c r="N40" s="688"/>
      <c r="O40" s="689"/>
      <c r="P40" s="709"/>
      <c r="Q40" s="710"/>
      <c r="R40" s="707"/>
      <c r="S40" s="746"/>
      <c r="T40" s="677" t="str">
        <f t="shared" si="59"/>
        <v/>
      </c>
      <c r="U40" s="678"/>
      <c r="V40" s="678"/>
      <c r="W40" s="678"/>
      <c r="X40" s="678"/>
      <c r="Y40" s="678"/>
      <c r="Z40" s="239" t="str">
        <f t="shared" si="89"/>
        <v/>
      </c>
      <c r="AA40" s="240" t="str">
        <f t="shared" si="90"/>
        <v/>
      </c>
      <c r="AB40" s="241" t="str">
        <f t="shared" si="91"/>
        <v/>
      </c>
      <c r="AC40" s="241" t="str">
        <f t="shared" si="92"/>
        <v/>
      </c>
      <c r="AD40" s="242" t="str">
        <f t="shared" si="93"/>
        <v>○</v>
      </c>
      <c r="AE40" s="242" t="str">
        <f t="shared" si="94"/>
        <v/>
      </c>
      <c r="AF40" s="242" t="str">
        <f t="shared" si="95"/>
        <v/>
      </c>
      <c r="AG40" s="242" t="str">
        <f t="shared" si="96"/>
        <v/>
      </c>
      <c r="AH40" s="242" t="str">
        <f t="shared" si="97"/>
        <v/>
      </c>
      <c r="AI40" s="242" t="str">
        <f t="shared" si="98"/>
        <v/>
      </c>
      <c r="AJ40" s="242" t="str">
        <f t="shared" si="99"/>
        <v/>
      </c>
      <c r="AK40" s="242" t="str">
        <f t="shared" si="100"/>
        <v/>
      </c>
      <c r="AL40" s="242" t="str">
        <f t="shared" si="101"/>
        <v/>
      </c>
      <c r="AM40" s="242" t="str">
        <f t="shared" si="102"/>
        <v/>
      </c>
      <c r="AN40" s="242" t="str">
        <f t="shared" si="103"/>
        <v/>
      </c>
      <c r="AO40" s="242" t="str">
        <f t="shared" si="104"/>
        <v/>
      </c>
      <c r="AP40" s="242" t="str">
        <f t="shared" si="105"/>
        <v/>
      </c>
      <c r="AQ40" s="242" t="str">
        <f t="shared" si="106"/>
        <v/>
      </c>
      <c r="AR40" s="242" t="str">
        <f t="shared" si="107"/>
        <v/>
      </c>
      <c r="AS40" s="242" t="str">
        <f t="shared" si="108"/>
        <v/>
      </c>
      <c r="AT40" s="242" t="str">
        <f t="shared" si="109"/>
        <v/>
      </c>
      <c r="AU40" s="242" t="str">
        <f t="shared" si="110"/>
        <v/>
      </c>
      <c r="AV40" s="242" t="str">
        <f t="shared" si="111"/>
        <v/>
      </c>
      <c r="AW40" s="242" t="str">
        <f t="shared" si="112"/>
        <v/>
      </c>
      <c r="AX40" s="242" t="str">
        <f t="shared" si="113"/>
        <v/>
      </c>
      <c r="AY40" s="242" t="str">
        <f t="shared" si="114"/>
        <v/>
      </c>
      <c r="AZ40" s="242" t="str">
        <f t="shared" si="115"/>
        <v/>
      </c>
      <c r="BA40" s="242" t="str">
        <f t="shared" si="116"/>
        <v/>
      </c>
      <c r="BB40" s="242" t="str">
        <f t="shared" si="117"/>
        <v/>
      </c>
      <c r="BQ40" s="231"/>
      <c r="BR40" s="231"/>
    </row>
    <row r="41" spans="1:70" ht="13.5" customHeight="1">
      <c r="A41" s="711">
        <v>32</v>
      </c>
      <c r="B41" s="712"/>
      <c r="C41" s="713"/>
      <c r="D41" s="714"/>
      <c r="E41" s="715"/>
      <c r="F41" s="716"/>
      <c r="G41" s="717"/>
      <c r="H41" s="718"/>
      <c r="I41" s="719"/>
      <c r="J41" s="709"/>
      <c r="K41" s="710"/>
      <c r="L41" s="709"/>
      <c r="M41" s="710"/>
      <c r="N41" s="688"/>
      <c r="O41" s="689"/>
      <c r="P41" s="709"/>
      <c r="Q41" s="710"/>
      <c r="R41" s="707"/>
      <c r="S41" s="746"/>
      <c r="T41" s="677" t="str">
        <f t="shared" si="59"/>
        <v/>
      </c>
      <c r="U41" s="678"/>
      <c r="V41" s="678"/>
      <c r="W41" s="678"/>
      <c r="X41" s="678"/>
      <c r="Y41" s="678"/>
      <c r="Z41" s="239" t="str">
        <f t="shared" si="89"/>
        <v/>
      </c>
      <c r="AA41" s="240" t="str">
        <f t="shared" si="90"/>
        <v/>
      </c>
      <c r="AB41" s="241" t="str">
        <f t="shared" si="91"/>
        <v/>
      </c>
      <c r="AC41" s="241" t="str">
        <f t="shared" si="92"/>
        <v/>
      </c>
      <c r="AD41" s="242" t="str">
        <f t="shared" si="93"/>
        <v>○</v>
      </c>
      <c r="AE41" s="242" t="str">
        <f t="shared" si="94"/>
        <v/>
      </c>
      <c r="AF41" s="242" t="str">
        <f t="shared" si="95"/>
        <v/>
      </c>
      <c r="AG41" s="242" t="str">
        <f t="shared" si="96"/>
        <v/>
      </c>
      <c r="AH41" s="242" t="str">
        <f t="shared" si="97"/>
        <v/>
      </c>
      <c r="AI41" s="242" t="str">
        <f t="shared" si="98"/>
        <v/>
      </c>
      <c r="AJ41" s="242" t="str">
        <f t="shared" si="99"/>
        <v/>
      </c>
      <c r="AK41" s="242" t="str">
        <f t="shared" si="100"/>
        <v/>
      </c>
      <c r="AL41" s="242" t="str">
        <f t="shared" si="101"/>
        <v/>
      </c>
      <c r="AM41" s="242" t="str">
        <f t="shared" si="102"/>
        <v/>
      </c>
      <c r="AN41" s="242" t="str">
        <f t="shared" si="103"/>
        <v/>
      </c>
      <c r="AO41" s="242" t="str">
        <f t="shared" si="104"/>
        <v/>
      </c>
      <c r="AP41" s="242" t="str">
        <f t="shared" si="105"/>
        <v/>
      </c>
      <c r="AQ41" s="242" t="str">
        <f t="shared" si="106"/>
        <v/>
      </c>
      <c r="AR41" s="242" t="str">
        <f t="shared" si="107"/>
        <v/>
      </c>
      <c r="AS41" s="242" t="str">
        <f t="shared" si="108"/>
        <v/>
      </c>
      <c r="AT41" s="242" t="str">
        <f t="shared" si="109"/>
        <v/>
      </c>
      <c r="AU41" s="242" t="str">
        <f t="shared" si="110"/>
        <v/>
      </c>
      <c r="AV41" s="242" t="str">
        <f t="shared" si="111"/>
        <v/>
      </c>
      <c r="AW41" s="242" t="str">
        <f t="shared" si="112"/>
        <v/>
      </c>
      <c r="AX41" s="242" t="str">
        <f t="shared" si="113"/>
        <v/>
      </c>
      <c r="AY41" s="242" t="str">
        <f t="shared" si="114"/>
        <v/>
      </c>
      <c r="AZ41" s="242" t="str">
        <f t="shared" si="115"/>
        <v/>
      </c>
      <c r="BA41" s="242" t="str">
        <f t="shared" si="116"/>
        <v/>
      </c>
      <c r="BB41" s="242" t="str">
        <f t="shared" si="117"/>
        <v/>
      </c>
      <c r="BQ41" s="231"/>
      <c r="BR41" s="231"/>
    </row>
    <row r="42" spans="1:70" ht="13.5" customHeight="1">
      <c r="A42" s="711">
        <v>33</v>
      </c>
      <c r="B42" s="712"/>
      <c r="C42" s="713"/>
      <c r="D42" s="714"/>
      <c r="E42" s="715"/>
      <c r="F42" s="716"/>
      <c r="G42" s="717"/>
      <c r="H42" s="718"/>
      <c r="I42" s="719"/>
      <c r="J42" s="709"/>
      <c r="K42" s="710"/>
      <c r="L42" s="709"/>
      <c r="M42" s="710"/>
      <c r="N42" s="688"/>
      <c r="O42" s="689"/>
      <c r="P42" s="709"/>
      <c r="Q42" s="710"/>
      <c r="R42" s="707"/>
      <c r="S42" s="746"/>
      <c r="T42" s="677" t="str">
        <f t="shared" si="59"/>
        <v/>
      </c>
      <c r="U42" s="678"/>
      <c r="V42" s="678"/>
      <c r="W42" s="678"/>
      <c r="X42" s="678"/>
      <c r="Y42" s="678"/>
      <c r="Z42" s="239" t="str">
        <f t="shared" si="89"/>
        <v/>
      </c>
      <c r="AA42" s="240" t="str">
        <f t="shared" si="90"/>
        <v/>
      </c>
      <c r="AB42" s="241" t="str">
        <f t="shared" si="91"/>
        <v/>
      </c>
      <c r="AC42" s="241" t="str">
        <f t="shared" si="92"/>
        <v/>
      </c>
      <c r="AD42" s="242" t="str">
        <f t="shared" si="93"/>
        <v>○</v>
      </c>
      <c r="AE42" s="242" t="str">
        <f t="shared" si="94"/>
        <v/>
      </c>
      <c r="AF42" s="242" t="str">
        <f t="shared" si="95"/>
        <v/>
      </c>
      <c r="AG42" s="242" t="str">
        <f t="shared" si="96"/>
        <v/>
      </c>
      <c r="AH42" s="242" t="str">
        <f t="shared" si="97"/>
        <v/>
      </c>
      <c r="AI42" s="242" t="str">
        <f t="shared" si="98"/>
        <v/>
      </c>
      <c r="AJ42" s="242" t="str">
        <f t="shared" si="99"/>
        <v/>
      </c>
      <c r="AK42" s="242" t="str">
        <f t="shared" si="100"/>
        <v/>
      </c>
      <c r="AL42" s="242" t="str">
        <f t="shared" si="101"/>
        <v/>
      </c>
      <c r="AM42" s="242" t="str">
        <f t="shared" si="102"/>
        <v/>
      </c>
      <c r="AN42" s="242" t="str">
        <f t="shared" si="103"/>
        <v/>
      </c>
      <c r="AO42" s="242" t="str">
        <f t="shared" si="104"/>
        <v/>
      </c>
      <c r="AP42" s="242" t="str">
        <f t="shared" si="105"/>
        <v/>
      </c>
      <c r="AQ42" s="242" t="str">
        <f t="shared" si="106"/>
        <v/>
      </c>
      <c r="AR42" s="242" t="str">
        <f t="shared" si="107"/>
        <v/>
      </c>
      <c r="AS42" s="242" t="str">
        <f t="shared" si="108"/>
        <v/>
      </c>
      <c r="AT42" s="242" t="str">
        <f t="shared" si="109"/>
        <v/>
      </c>
      <c r="AU42" s="242" t="str">
        <f t="shared" si="110"/>
        <v/>
      </c>
      <c r="AV42" s="242" t="str">
        <f t="shared" si="111"/>
        <v/>
      </c>
      <c r="AW42" s="242" t="str">
        <f t="shared" si="112"/>
        <v/>
      </c>
      <c r="AX42" s="242" t="str">
        <f t="shared" si="113"/>
        <v/>
      </c>
      <c r="AY42" s="242" t="str">
        <f t="shared" si="114"/>
        <v/>
      </c>
      <c r="AZ42" s="242" t="str">
        <f t="shared" si="115"/>
        <v/>
      </c>
      <c r="BA42" s="242" t="str">
        <f t="shared" si="116"/>
        <v/>
      </c>
      <c r="BB42" s="242" t="str">
        <f t="shared" si="117"/>
        <v/>
      </c>
      <c r="BQ42" s="231"/>
      <c r="BR42" s="231"/>
    </row>
    <row r="43" spans="1:70" ht="13.5" customHeight="1">
      <c r="A43" s="711">
        <v>34</v>
      </c>
      <c r="B43" s="712"/>
      <c r="C43" s="713"/>
      <c r="D43" s="714"/>
      <c r="E43" s="715"/>
      <c r="F43" s="716"/>
      <c r="G43" s="717"/>
      <c r="H43" s="718"/>
      <c r="I43" s="719"/>
      <c r="J43" s="709"/>
      <c r="K43" s="710"/>
      <c r="L43" s="709"/>
      <c r="M43" s="710"/>
      <c r="N43" s="688"/>
      <c r="O43" s="689"/>
      <c r="P43" s="709"/>
      <c r="Q43" s="710"/>
      <c r="R43" s="707"/>
      <c r="S43" s="746"/>
      <c r="T43" s="677" t="str">
        <f t="shared" si="59"/>
        <v/>
      </c>
      <c r="U43" s="678"/>
      <c r="V43" s="678"/>
      <c r="W43" s="678"/>
      <c r="X43" s="678"/>
      <c r="Y43" s="678"/>
      <c r="Z43" s="239" t="str">
        <f t="shared" si="89"/>
        <v/>
      </c>
      <c r="AA43" s="240" t="str">
        <f t="shared" si="90"/>
        <v/>
      </c>
      <c r="AB43" s="241" t="str">
        <f t="shared" si="91"/>
        <v/>
      </c>
      <c r="AC43" s="241" t="str">
        <f t="shared" si="92"/>
        <v/>
      </c>
      <c r="AD43" s="242" t="str">
        <f t="shared" si="93"/>
        <v>○</v>
      </c>
      <c r="AE43" s="242" t="str">
        <f t="shared" si="94"/>
        <v/>
      </c>
      <c r="AF43" s="242" t="str">
        <f t="shared" si="95"/>
        <v/>
      </c>
      <c r="AG43" s="242" t="str">
        <f t="shared" si="96"/>
        <v/>
      </c>
      <c r="AH43" s="242" t="str">
        <f t="shared" si="97"/>
        <v/>
      </c>
      <c r="AI43" s="242" t="str">
        <f t="shared" si="98"/>
        <v/>
      </c>
      <c r="AJ43" s="242" t="str">
        <f t="shared" si="99"/>
        <v/>
      </c>
      <c r="AK43" s="242" t="str">
        <f t="shared" si="100"/>
        <v/>
      </c>
      <c r="AL43" s="242" t="str">
        <f t="shared" si="101"/>
        <v/>
      </c>
      <c r="AM43" s="242" t="str">
        <f t="shared" si="102"/>
        <v/>
      </c>
      <c r="AN43" s="242" t="str">
        <f t="shared" si="103"/>
        <v/>
      </c>
      <c r="AO43" s="242" t="str">
        <f t="shared" si="104"/>
        <v/>
      </c>
      <c r="AP43" s="242" t="str">
        <f t="shared" si="105"/>
        <v/>
      </c>
      <c r="AQ43" s="242" t="str">
        <f t="shared" si="106"/>
        <v/>
      </c>
      <c r="AR43" s="242" t="str">
        <f t="shared" si="107"/>
        <v/>
      </c>
      <c r="AS43" s="242" t="str">
        <f t="shared" si="108"/>
        <v/>
      </c>
      <c r="AT43" s="242" t="str">
        <f t="shared" si="109"/>
        <v/>
      </c>
      <c r="AU43" s="242" t="str">
        <f t="shared" si="110"/>
        <v/>
      </c>
      <c r="AV43" s="242" t="str">
        <f t="shared" si="111"/>
        <v/>
      </c>
      <c r="AW43" s="242" t="str">
        <f t="shared" si="112"/>
        <v/>
      </c>
      <c r="AX43" s="242" t="str">
        <f t="shared" si="113"/>
        <v/>
      </c>
      <c r="AY43" s="242" t="str">
        <f t="shared" si="114"/>
        <v/>
      </c>
      <c r="AZ43" s="242" t="str">
        <f t="shared" si="115"/>
        <v/>
      </c>
      <c r="BA43" s="242" t="str">
        <f t="shared" si="116"/>
        <v/>
      </c>
      <c r="BB43" s="242" t="str">
        <f t="shared" si="117"/>
        <v/>
      </c>
      <c r="BQ43" s="231"/>
      <c r="BR43" s="231"/>
    </row>
    <row r="44" spans="1:70" ht="13.5" customHeight="1">
      <c r="A44" s="711">
        <v>35</v>
      </c>
      <c r="B44" s="712"/>
      <c r="C44" s="713"/>
      <c r="D44" s="714"/>
      <c r="E44" s="715"/>
      <c r="F44" s="716"/>
      <c r="G44" s="717"/>
      <c r="H44" s="718"/>
      <c r="I44" s="719"/>
      <c r="J44" s="709"/>
      <c r="K44" s="710"/>
      <c r="L44" s="709"/>
      <c r="M44" s="710"/>
      <c r="N44" s="688"/>
      <c r="O44" s="689"/>
      <c r="P44" s="709"/>
      <c r="Q44" s="710"/>
      <c r="R44" s="707"/>
      <c r="S44" s="746"/>
      <c r="T44" s="677" t="str">
        <f t="shared" ref="T44:T128" si="118">IF(L44="","",IF(H44="１号","※下表に記載必要箇所あり(①)",IF(H44="２号","※下表に記載必要箇所あり(②)")))</f>
        <v/>
      </c>
      <c r="U44" s="678"/>
      <c r="V44" s="678"/>
      <c r="W44" s="678"/>
      <c r="X44" s="678"/>
      <c r="Y44" s="678"/>
      <c r="Z44" s="239" t="str">
        <f t="shared" ref="Z44:Z136" si="119">IF(AND(J44="○",P44=""),"A","")</f>
        <v/>
      </c>
      <c r="AA44" s="240" t="str">
        <f t="shared" ref="AA44:AA136" si="120">IF(AND(J44="○",P44="○"),"B","")</f>
        <v/>
      </c>
      <c r="AB44" s="241" t="str">
        <f t="shared" ref="AB44:AB136" si="121">IF(AND(J44="",L44="○",P44=""),"C","")</f>
        <v/>
      </c>
      <c r="AC44" s="241" t="str">
        <f t="shared" ref="AC44:AC136" si="122">IF(AND(J44="",L44="○",P44="○"),"D","")</f>
        <v/>
      </c>
      <c r="AD44" s="242" t="str">
        <f t="shared" ref="AD44:AD136" si="123">IF(N44&gt;0,"","○")</f>
        <v>○</v>
      </c>
      <c r="AE44" s="242" t="str">
        <f t="shared" ref="AE44:AE136" si="124">IF(AND(F44="５歳",H44="１号",AD44="○",P44=""),"○","")</f>
        <v/>
      </c>
      <c r="AF44" s="242" t="str">
        <f t="shared" ref="AF44:AF136" si="125">IF(AND(F44="４歳",H44="１号",AD44="○",P44=""),"○","")</f>
        <v/>
      </c>
      <c r="AG44" s="242" t="str">
        <f t="shared" ref="AG44:AG136" si="126">IF(AND(F44="３歳",H44="１号",AD44="○",P44=""),"○","")</f>
        <v/>
      </c>
      <c r="AH44" s="242" t="str">
        <f t="shared" ref="AH44:AH136" si="127">IF(AND(F44="満３歳",H44="１号",AD44="○",P44=""),"○","")</f>
        <v/>
      </c>
      <c r="AI44" s="242" t="str">
        <f t="shared" ref="AI44:AI136" si="128">IF(AND(F44="５歳",H44="１号",AD44="○",P44="○"),"○","")</f>
        <v/>
      </c>
      <c r="AJ44" s="242" t="str">
        <f t="shared" ref="AJ44:AJ136" si="129">IF(AND(F44="４歳",H44="１号",AD44="○",P44="○"),"○","")</f>
        <v/>
      </c>
      <c r="AK44" s="242" t="str">
        <f t="shared" ref="AK44:AK136" si="130">IF(AND(F44="３歳",H44="１号",AD44="○",P44="○"),"○","")</f>
        <v/>
      </c>
      <c r="AL44" s="242" t="str">
        <f t="shared" ref="AL44:AL136" si="131">IF(AND(F44="満３歳",H44="１号",AD44="○",P44="○"),"○","")</f>
        <v/>
      </c>
      <c r="AM44" s="242" t="str">
        <f t="shared" ref="AM44:AM136" si="132">IF(AND(F44="５歳",H44="１号",N44&gt;0),"○","")</f>
        <v/>
      </c>
      <c r="AN44" s="242" t="str">
        <f t="shared" ref="AN44:AN136" si="133">IF(AND(F44="４歳",H44="１号",N44&gt;0),"○","")</f>
        <v/>
      </c>
      <c r="AO44" s="242" t="str">
        <f t="shared" ref="AO44:AO136" si="134">IF(AND(F44="３歳",H44="１号",N44&gt;0),"○","")</f>
        <v/>
      </c>
      <c r="AP44" s="242" t="str">
        <f t="shared" ref="AP44:AP136" si="135">IF(AND(F44="満３歳",H44="１号",N44&gt;0),"○","")</f>
        <v/>
      </c>
      <c r="AQ44" s="242" t="str">
        <f t="shared" ref="AQ44:AQ136" si="136">IF(AND(F44="５歳",H44="２号",AD44="○",P44=""),"○","")</f>
        <v/>
      </c>
      <c r="AR44" s="242" t="str">
        <f t="shared" ref="AR44:AR136" si="137">IF(AND(F44="４歳",H44="２号",AD44="○",P44=""),"○","")</f>
        <v/>
      </c>
      <c r="AS44" s="242" t="str">
        <f t="shared" ref="AS44:AS136" si="138">IF(AND(F44="３歳",H44="２号",AD44="○",P44=""),"○","")</f>
        <v/>
      </c>
      <c r="AT44" s="242" t="str">
        <f t="shared" ref="AT44:AT136" si="139">IF(AND(F44="満３歳",H44="２号",AD44="○",P44=""),"○","")</f>
        <v/>
      </c>
      <c r="AU44" s="242" t="str">
        <f t="shared" ref="AU44:AU136" si="140">IF(AND(F44="５歳",H44="２号",AD44="○",P44="○"),"○","")</f>
        <v/>
      </c>
      <c r="AV44" s="242" t="str">
        <f t="shared" ref="AV44:AV136" si="141">IF(AND(F44="４歳",H44="２号",AD44="○",P44="○"),"○","")</f>
        <v/>
      </c>
      <c r="AW44" s="242" t="str">
        <f t="shared" ref="AW44:AW136" si="142">IF(AND(F44="３歳",H44="２号",AD44="○",P44="○"),"○","")</f>
        <v/>
      </c>
      <c r="AX44" s="242" t="str">
        <f t="shared" ref="AX44:AX136" si="143">IF(AND(F44="満３歳",H44="２号",AD44="○",P44="○"),"○","")</f>
        <v/>
      </c>
      <c r="AY44" s="242" t="str">
        <f t="shared" ref="AY44:AY136" si="144">IF(AND(F44="５歳",H44="２号",N44&gt;0),"○","")</f>
        <v/>
      </c>
      <c r="AZ44" s="242" t="str">
        <f t="shared" ref="AZ44:AZ136" si="145">IF(AND(F44="４歳",H44="２号",N44&gt;0),"○","")</f>
        <v/>
      </c>
      <c r="BA44" s="242" t="str">
        <f t="shared" ref="BA44:BA136" si="146">IF(AND(F44="３歳",H44="２号",N44&gt;0),"○","")</f>
        <v/>
      </c>
      <c r="BB44" s="242" t="str">
        <f t="shared" ref="BB44:BB136" si="147">IF(AND(F44="満３歳",H44="２号",N44&gt;0),"○","")</f>
        <v/>
      </c>
      <c r="BQ44" s="231"/>
      <c r="BR44" s="231"/>
    </row>
    <row r="45" spans="1:70" ht="13.5" customHeight="1">
      <c r="A45" s="711">
        <v>36</v>
      </c>
      <c r="B45" s="712"/>
      <c r="C45" s="713"/>
      <c r="D45" s="714"/>
      <c r="E45" s="715"/>
      <c r="F45" s="716"/>
      <c r="G45" s="717"/>
      <c r="H45" s="718"/>
      <c r="I45" s="719"/>
      <c r="J45" s="709"/>
      <c r="K45" s="710"/>
      <c r="L45" s="709"/>
      <c r="M45" s="710"/>
      <c r="N45" s="688"/>
      <c r="O45" s="689"/>
      <c r="P45" s="709"/>
      <c r="Q45" s="710"/>
      <c r="R45" s="707"/>
      <c r="S45" s="746"/>
      <c r="T45" s="677" t="str">
        <f t="shared" si="118"/>
        <v/>
      </c>
      <c r="U45" s="678"/>
      <c r="V45" s="678"/>
      <c r="W45" s="678"/>
      <c r="X45" s="678"/>
      <c r="Y45" s="678"/>
      <c r="Z45" s="239" t="str">
        <f t="shared" si="119"/>
        <v/>
      </c>
      <c r="AA45" s="240" t="str">
        <f t="shared" si="120"/>
        <v/>
      </c>
      <c r="AB45" s="241" t="str">
        <f t="shared" si="121"/>
        <v/>
      </c>
      <c r="AC45" s="241" t="str">
        <f t="shared" si="122"/>
        <v/>
      </c>
      <c r="AD45" s="242" t="str">
        <f t="shared" si="123"/>
        <v>○</v>
      </c>
      <c r="AE45" s="242" t="str">
        <f t="shared" si="124"/>
        <v/>
      </c>
      <c r="AF45" s="242" t="str">
        <f t="shared" si="125"/>
        <v/>
      </c>
      <c r="AG45" s="242" t="str">
        <f t="shared" si="126"/>
        <v/>
      </c>
      <c r="AH45" s="242" t="str">
        <f t="shared" si="127"/>
        <v/>
      </c>
      <c r="AI45" s="242" t="str">
        <f t="shared" si="128"/>
        <v/>
      </c>
      <c r="AJ45" s="242" t="str">
        <f t="shared" si="129"/>
        <v/>
      </c>
      <c r="AK45" s="242" t="str">
        <f t="shared" si="130"/>
        <v/>
      </c>
      <c r="AL45" s="242" t="str">
        <f t="shared" si="131"/>
        <v/>
      </c>
      <c r="AM45" s="242" t="str">
        <f t="shared" si="132"/>
        <v/>
      </c>
      <c r="AN45" s="242" t="str">
        <f t="shared" si="133"/>
        <v/>
      </c>
      <c r="AO45" s="242" t="str">
        <f t="shared" si="134"/>
        <v/>
      </c>
      <c r="AP45" s="242" t="str">
        <f t="shared" si="135"/>
        <v/>
      </c>
      <c r="AQ45" s="242" t="str">
        <f t="shared" si="136"/>
        <v/>
      </c>
      <c r="AR45" s="242" t="str">
        <f t="shared" si="137"/>
        <v/>
      </c>
      <c r="AS45" s="242" t="str">
        <f t="shared" si="138"/>
        <v/>
      </c>
      <c r="AT45" s="242" t="str">
        <f t="shared" si="139"/>
        <v/>
      </c>
      <c r="AU45" s="242" t="str">
        <f t="shared" si="140"/>
        <v/>
      </c>
      <c r="AV45" s="242" t="str">
        <f t="shared" si="141"/>
        <v/>
      </c>
      <c r="AW45" s="242" t="str">
        <f t="shared" si="142"/>
        <v/>
      </c>
      <c r="AX45" s="242" t="str">
        <f t="shared" si="143"/>
        <v/>
      </c>
      <c r="AY45" s="242" t="str">
        <f t="shared" si="144"/>
        <v/>
      </c>
      <c r="AZ45" s="242" t="str">
        <f t="shared" si="145"/>
        <v/>
      </c>
      <c r="BA45" s="242" t="str">
        <f t="shared" si="146"/>
        <v/>
      </c>
      <c r="BB45" s="242" t="str">
        <f t="shared" si="147"/>
        <v/>
      </c>
      <c r="BQ45" s="231"/>
      <c r="BR45" s="231"/>
    </row>
    <row r="46" spans="1:70" ht="13.5" customHeight="1">
      <c r="A46" s="711">
        <v>37</v>
      </c>
      <c r="B46" s="712"/>
      <c r="C46" s="713"/>
      <c r="D46" s="714"/>
      <c r="E46" s="715"/>
      <c r="F46" s="716"/>
      <c r="G46" s="717"/>
      <c r="H46" s="718"/>
      <c r="I46" s="719"/>
      <c r="J46" s="709"/>
      <c r="K46" s="710"/>
      <c r="L46" s="709"/>
      <c r="M46" s="710"/>
      <c r="N46" s="688"/>
      <c r="O46" s="689"/>
      <c r="P46" s="709"/>
      <c r="Q46" s="710"/>
      <c r="R46" s="707"/>
      <c r="S46" s="746"/>
      <c r="T46" s="677" t="str">
        <f t="shared" si="118"/>
        <v/>
      </c>
      <c r="U46" s="678"/>
      <c r="V46" s="678"/>
      <c r="W46" s="678"/>
      <c r="X46" s="678"/>
      <c r="Y46" s="678"/>
      <c r="Z46" s="239" t="str">
        <f t="shared" si="119"/>
        <v/>
      </c>
      <c r="AA46" s="240" t="str">
        <f t="shared" si="120"/>
        <v/>
      </c>
      <c r="AB46" s="241" t="str">
        <f t="shared" si="121"/>
        <v/>
      </c>
      <c r="AC46" s="241" t="str">
        <f t="shared" si="122"/>
        <v/>
      </c>
      <c r="AD46" s="242" t="str">
        <f t="shared" si="123"/>
        <v>○</v>
      </c>
      <c r="AE46" s="242" t="str">
        <f t="shared" si="124"/>
        <v/>
      </c>
      <c r="AF46" s="242" t="str">
        <f t="shared" si="125"/>
        <v/>
      </c>
      <c r="AG46" s="242" t="str">
        <f t="shared" si="126"/>
        <v/>
      </c>
      <c r="AH46" s="242" t="str">
        <f t="shared" si="127"/>
        <v/>
      </c>
      <c r="AI46" s="242" t="str">
        <f t="shared" si="128"/>
        <v/>
      </c>
      <c r="AJ46" s="242" t="str">
        <f t="shared" si="129"/>
        <v/>
      </c>
      <c r="AK46" s="242" t="str">
        <f t="shared" si="130"/>
        <v/>
      </c>
      <c r="AL46" s="242" t="str">
        <f t="shared" si="131"/>
        <v/>
      </c>
      <c r="AM46" s="242" t="str">
        <f t="shared" si="132"/>
        <v/>
      </c>
      <c r="AN46" s="242" t="str">
        <f t="shared" si="133"/>
        <v/>
      </c>
      <c r="AO46" s="242" t="str">
        <f t="shared" si="134"/>
        <v/>
      </c>
      <c r="AP46" s="242" t="str">
        <f t="shared" si="135"/>
        <v/>
      </c>
      <c r="AQ46" s="242" t="str">
        <f t="shared" si="136"/>
        <v/>
      </c>
      <c r="AR46" s="242" t="str">
        <f t="shared" si="137"/>
        <v/>
      </c>
      <c r="AS46" s="242" t="str">
        <f t="shared" si="138"/>
        <v/>
      </c>
      <c r="AT46" s="242" t="str">
        <f t="shared" si="139"/>
        <v/>
      </c>
      <c r="AU46" s="242" t="str">
        <f t="shared" si="140"/>
        <v/>
      </c>
      <c r="AV46" s="242" t="str">
        <f t="shared" si="141"/>
        <v/>
      </c>
      <c r="AW46" s="242" t="str">
        <f t="shared" si="142"/>
        <v/>
      </c>
      <c r="AX46" s="242" t="str">
        <f t="shared" si="143"/>
        <v/>
      </c>
      <c r="AY46" s="242" t="str">
        <f t="shared" si="144"/>
        <v/>
      </c>
      <c r="AZ46" s="242" t="str">
        <f t="shared" si="145"/>
        <v/>
      </c>
      <c r="BA46" s="242" t="str">
        <f t="shared" si="146"/>
        <v/>
      </c>
      <c r="BB46" s="242" t="str">
        <f t="shared" si="147"/>
        <v/>
      </c>
      <c r="BQ46" s="231"/>
      <c r="BR46" s="231"/>
    </row>
    <row r="47" spans="1:70" ht="13.5" customHeight="1">
      <c r="A47" s="711">
        <v>38</v>
      </c>
      <c r="B47" s="712"/>
      <c r="C47" s="713"/>
      <c r="D47" s="714"/>
      <c r="E47" s="715"/>
      <c r="F47" s="716"/>
      <c r="G47" s="717"/>
      <c r="H47" s="718"/>
      <c r="I47" s="719"/>
      <c r="J47" s="709"/>
      <c r="K47" s="710"/>
      <c r="L47" s="709"/>
      <c r="M47" s="710"/>
      <c r="N47" s="688"/>
      <c r="O47" s="689"/>
      <c r="P47" s="709"/>
      <c r="Q47" s="710"/>
      <c r="R47" s="707"/>
      <c r="S47" s="746"/>
      <c r="T47" s="677" t="str">
        <f t="shared" si="118"/>
        <v/>
      </c>
      <c r="U47" s="678"/>
      <c r="V47" s="678"/>
      <c r="W47" s="678"/>
      <c r="X47" s="678"/>
      <c r="Y47" s="678"/>
      <c r="Z47" s="239" t="str">
        <f t="shared" si="119"/>
        <v/>
      </c>
      <c r="AA47" s="240" t="str">
        <f t="shared" si="120"/>
        <v/>
      </c>
      <c r="AB47" s="241" t="str">
        <f t="shared" si="121"/>
        <v/>
      </c>
      <c r="AC47" s="241" t="str">
        <f t="shared" si="122"/>
        <v/>
      </c>
      <c r="AD47" s="242" t="str">
        <f t="shared" si="123"/>
        <v>○</v>
      </c>
      <c r="AE47" s="242" t="str">
        <f t="shared" si="124"/>
        <v/>
      </c>
      <c r="AF47" s="242" t="str">
        <f t="shared" si="125"/>
        <v/>
      </c>
      <c r="AG47" s="242" t="str">
        <f t="shared" si="126"/>
        <v/>
      </c>
      <c r="AH47" s="242" t="str">
        <f t="shared" si="127"/>
        <v/>
      </c>
      <c r="AI47" s="242" t="str">
        <f t="shared" si="128"/>
        <v/>
      </c>
      <c r="AJ47" s="242" t="str">
        <f t="shared" si="129"/>
        <v/>
      </c>
      <c r="AK47" s="242" t="str">
        <f t="shared" si="130"/>
        <v/>
      </c>
      <c r="AL47" s="242" t="str">
        <f t="shared" si="131"/>
        <v/>
      </c>
      <c r="AM47" s="242" t="str">
        <f t="shared" si="132"/>
        <v/>
      </c>
      <c r="AN47" s="242" t="str">
        <f t="shared" si="133"/>
        <v/>
      </c>
      <c r="AO47" s="242" t="str">
        <f t="shared" si="134"/>
        <v/>
      </c>
      <c r="AP47" s="242" t="str">
        <f t="shared" si="135"/>
        <v/>
      </c>
      <c r="AQ47" s="242" t="str">
        <f t="shared" si="136"/>
        <v/>
      </c>
      <c r="AR47" s="242" t="str">
        <f t="shared" si="137"/>
        <v/>
      </c>
      <c r="AS47" s="242" t="str">
        <f t="shared" si="138"/>
        <v/>
      </c>
      <c r="AT47" s="242" t="str">
        <f t="shared" si="139"/>
        <v/>
      </c>
      <c r="AU47" s="242" t="str">
        <f t="shared" si="140"/>
        <v/>
      </c>
      <c r="AV47" s="242" t="str">
        <f t="shared" si="141"/>
        <v/>
      </c>
      <c r="AW47" s="242" t="str">
        <f t="shared" si="142"/>
        <v/>
      </c>
      <c r="AX47" s="242" t="str">
        <f t="shared" si="143"/>
        <v/>
      </c>
      <c r="AY47" s="242" t="str">
        <f t="shared" si="144"/>
        <v/>
      </c>
      <c r="AZ47" s="242" t="str">
        <f t="shared" si="145"/>
        <v/>
      </c>
      <c r="BA47" s="242" t="str">
        <f t="shared" si="146"/>
        <v/>
      </c>
      <c r="BB47" s="242" t="str">
        <f t="shared" si="147"/>
        <v/>
      </c>
      <c r="BQ47" s="231"/>
      <c r="BR47" s="231"/>
    </row>
    <row r="48" spans="1:70" ht="13.5" customHeight="1">
      <c r="A48" s="711">
        <v>39</v>
      </c>
      <c r="B48" s="712"/>
      <c r="C48" s="713"/>
      <c r="D48" s="714"/>
      <c r="E48" s="715"/>
      <c r="F48" s="716"/>
      <c r="G48" s="717"/>
      <c r="H48" s="718"/>
      <c r="I48" s="719"/>
      <c r="J48" s="709"/>
      <c r="K48" s="710"/>
      <c r="L48" s="709"/>
      <c r="M48" s="710"/>
      <c r="N48" s="688"/>
      <c r="O48" s="689"/>
      <c r="P48" s="709"/>
      <c r="Q48" s="710"/>
      <c r="R48" s="707"/>
      <c r="S48" s="746"/>
      <c r="T48" s="677" t="str">
        <f t="shared" si="118"/>
        <v/>
      </c>
      <c r="U48" s="678"/>
      <c r="V48" s="678"/>
      <c r="W48" s="678"/>
      <c r="X48" s="678"/>
      <c r="Y48" s="678"/>
      <c r="Z48" s="239" t="str">
        <f t="shared" si="119"/>
        <v/>
      </c>
      <c r="AA48" s="240" t="str">
        <f t="shared" si="120"/>
        <v/>
      </c>
      <c r="AB48" s="241" t="str">
        <f t="shared" si="121"/>
        <v/>
      </c>
      <c r="AC48" s="241" t="str">
        <f t="shared" si="122"/>
        <v/>
      </c>
      <c r="AD48" s="242" t="str">
        <f t="shared" si="123"/>
        <v>○</v>
      </c>
      <c r="AE48" s="242" t="str">
        <f t="shared" si="124"/>
        <v/>
      </c>
      <c r="AF48" s="242" t="str">
        <f t="shared" si="125"/>
        <v/>
      </c>
      <c r="AG48" s="242" t="str">
        <f t="shared" si="126"/>
        <v/>
      </c>
      <c r="AH48" s="242" t="str">
        <f t="shared" si="127"/>
        <v/>
      </c>
      <c r="AI48" s="242" t="str">
        <f t="shared" si="128"/>
        <v/>
      </c>
      <c r="AJ48" s="242" t="str">
        <f t="shared" si="129"/>
        <v/>
      </c>
      <c r="AK48" s="242" t="str">
        <f t="shared" si="130"/>
        <v/>
      </c>
      <c r="AL48" s="242" t="str">
        <f t="shared" si="131"/>
        <v/>
      </c>
      <c r="AM48" s="242" t="str">
        <f t="shared" si="132"/>
        <v/>
      </c>
      <c r="AN48" s="242" t="str">
        <f t="shared" si="133"/>
        <v/>
      </c>
      <c r="AO48" s="242" t="str">
        <f t="shared" si="134"/>
        <v/>
      </c>
      <c r="AP48" s="242" t="str">
        <f t="shared" si="135"/>
        <v/>
      </c>
      <c r="AQ48" s="242" t="str">
        <f t="shared" si="136"/>
        <v/>
      </c>
      <c r="AR48" s="242" t="str">
        <f t="shared" si="137"/>
        <v/>
      </c>
      <c r="AS48" s="242" t="str">
        <f t="shared" si="138"/>
        <v/>
      </c>
      <c r="AT48" s="242" t="str">
        <f t="shared" si="139"/>
        <v/>
      </c>
      <c r="AU48" s="242" t="str">
        <f t="shared" si="140"/>
        <v/>
      </c>
      <c r="AV48" s="242" t="str">
        <f t="shared" si="141"/>
        <v/>
      </c>
      <c r="AW48" s="242" t="str">
        <f t="shared" si="142"/>
        <v/>
      </c>
      <c r="AX48" s="242" t="str">
        <f t="shared" si="143"/>
        <v/>
      </c>
      <c r="AY48" s="242" t="str">
        <f t="shared" si="144"/>
        <v/>
      </c>
      <c r="AZ48" s="242" t="str">
        <f t="shared" si="145"/>
        <v/>
      </c>
      <c r="BA48" s="242" t="str">
        <f t="shared" si="146"/>
        <v/>
      </c>
      <c r="BB48" s="242" t="str">
        <f t="shared" si="147"/>
        <v/>
      </c>
      <c r="BQ48" s="231"/>
      <c r="BR48" s="231"/>
    </row>
    <row r="49" spans="1:70" ht="13.5" customHeight="1">
      <c r="A49" s="711">
        <v>40</v>
      </c>
      <c r="B49" s="712"/>
      <c r="C49" s="713"/>
      <c r="D49" s="714"/>
      <c r="E49" s="715"/>
      <c r="F49" s="716"/>
      <c r="G49" s="717"/>
      <c r="H49" s="718"/>
      <c r="I49" s="719"/>
      <c r="J49" s="709"/>
      <c r="K49" s="710"/>
      <c r="L49" s="709"/>
      <c r="M49" s="710"/>
      <c r="N49" s="688"/>
      <c r="O49" s="689"/>
      <c r="P49" s="709"/>
      <c r="Q49" s="710"/>
      <c r="R49" s="707"/>
      <c r="S49" s="746"/>
      <c r="T49" s="677" t="str">
        <f t="shared" si="118"/>
        <v/>
      </c>
      <c r="U49" s="678"/>
      <c r="V49" s="678"/>
      <c r="W49" s="678"/>
      <c r="X49" s="678"/>
      <c r="Y49" s="678"/>
      <c r="Z49" s="239" t="str">
        <f t="shared" si="119"/>
        <v/>
      </c>
      <c r="AA49" s="240" t="str">
        <f t="shared" si="120"/>
        <v/>
      </c>
      <c r="AB49" s="241" t="str">
        <f t="shared" si="121"/>
        <v/>
      </c>
      <c r="AC49" s="241" t="str">
        <f t="shared" si="122"/>
        <v/>
      </c>
      <c r="AD49" s="242" t="str">
        <f t="shared" si="123"/>
        <v>○</v>
      </c>
      <c r="AE49" s="242" t="str">
        <f t="shared" si="124"/>
        <v/>
      </c>
      <c r="AF49" s="242" t="str">
        <f t="shared" si="125"/>
        <v/>
      </c>
      <c r="AG49" s="242" t="str">
        <f t="shared" si="126"/>
        <v/>
      </c>
      <c r="AH49" s="242" t="str">
        <f t="shared" si="127"/>
        <v/>
      </c>
      <c r="AI49" s="242" t="str">
        <f t="shared" si="128"/>
        <v/>
      </c>
      <c r="AJ49" s="242" t="str">
        <f t="shared" si="129"/>
        <v/>
      </c>
      <c r="AK49" s="242" t="str">
        <f t="shared" si="130"/>
        <v/>
      </c>
      <c r="AL49" s="242" t="str">
        <f t="shared" si="131"/>
        <v/>
      </c>
      <c r="AM49" s="242" t="str">
        <f t="shared" si="132"/>
        <v/>
      </c>
      <c r="AN49" s="242" t="str">
        <f t="shared" si="133"/>
        <v/>
      </c>
      <c r="AO49" s="242" t="str">
        <f t="shared" si="134"/>
        <v/>
      </c>
      <c r="AP49" s="242" t="str">
        <f t="shared" si="135"/>
        <v/>
      </c>
      <c r="AQ49" s="242" t="str">
        <f t="shared" si="136"/>
        <v/>
      </c>
      <c r="AR49" s="242" t="str">
        <f t="shared" si="137"/>
        <v/>
      </c>
      <c r="AS49" s="242" t="str">
        <f t="shared" si="138"/>
        <v/>
      </c>
      <c r="AT49" s="242" t="str">
        <f t="shared" si="139"/>
        <v/>
      </c>
      <c r="AU49" s="242" t="str">
        <f t="shared" si="140"/>
        <v/>
      </c>
      <c r="AV49" s="242" t="str">
        <f t="shared" si="141"/>
        <v/>
      </c>
      <c r="AW49" s="242" t="str">
        <f t="shared" si="142"/>
        <v/>
      </c>
      <c r="AX49" s="242" t="str">
        <f t="shared" si="143"/>
        <v/>
      </c>
      <c r="AY49" s="242" t="str">
        <f t="shared" si="144"/>
        <v/>
      </c>
      <c r="AZ49" s="242" t="str">
        <f t="shared" si="145"/>
        <v/>
      </c>
      <c r="BA49" s="242" t="str">
        <f t="shared" si="146"/>
        <v/>
      </c>
      <c r="BB49" s="242" t="str">
        <f t="shared" si="147"/>
        <v/>
      </c>
      <c r="BQ49" s="231"/>
      <c r="BR49" s="231"/>
    </row>
    <row r="50" spans="1:70" ht="13.5" customHeight="1">
      <c r="A50" s="711">
        <v>41</v>
      </c>
      <c r="B50" s="712"/>
      <c r="C50" s="713"/>
      <c r="D50" s="714"/>
      <c r="E50" s="715"/>
      <c r="F50" s="716"/>
      <c r="G50" s="717"/>
      <c r="H50" s="718"/>
      <c r="I50" s="719"/>
      <c r="J50" s="709"/>
      <c r="K50" s="710"/>
      <c r="L50" s="709"/>
      <c r="M50" s="710"/>
      <c r="N50" s="688"/>
      <c r="O50" s="689"/>
      <c r="P50" s="709"/>
      <c r="Q50" s="710"/>
      <c r="R50" s="707"/>
      <c r="S50" s="746"/>
      <c r="T50" s="677" t="str">
        <f t="shared" si="118"/>
        <v/>
      </c>
      <c r="U50" s="678"/>
      <c r="V50" s="678"/>
      <c r="W50" s="678"/>
      <c r="X50" s="678"/>
      <c r="Y50" s="678"/>
      <c r="Z50" s="239" t="str">
        <f t="shared" si="119"/>
        <v/>
      </c>
      <c r="AA50" s="240" t="str">
        <f t="shared" si="120"/>
        <v/>
      </c>
      <c r="AB50" s="241" t="str">
        <f t="shared" si="121"/>
        <v/>
      </c>
      <c r="AC50" s="241" t="str">
        <f t="shared" si="122"/>
        <v/>
      </c>
      <c r="AD50" s="242" t="str">
        <f t="shared" si="123"/>
        <v>○</v>
      </c>
      <c r="AE50" s="242" t="str">
        <f t="shared" si="124"/>
        <v/>
      </c>
      <c r="AF50" s="242" t="str">
        <f t="shared" si="125"/>
        <v/>
      </c>
      <c r="AG50" s="242" t="str">
        <f t="shared" si="126"/>
        <v/>
      </c>
      <c r="AH50" s="242" t="str">
        <f t="shared" si="127"/>
        <v/>
      </c>
      <c r="AI50" s="242" t="str">
        <f t="shared" si="128"/>
        <v/>
      </c>
      <c r="AJ50" s="242" t="str">
        <f t="shared" si="129"/>
        <v/>
      </c>
      <c r="AK50" s="242" t="str">
        <f t="shared" si="130"/>
        <v/>
      </c>
      <c r="AL50" s="242" t="str">
        <f t="shared" si="131"/>
        <v/>
      </c>
      <c r="AM50" s="242" t="str">
        <f t="shared" si="132"/>
        <v/>
      </c>
      <c r="AN50" s="242" t="str">
        <f t="shared" si="133"/>
        <v/>
      </c>
      <c r="AO50" s="242" t="str">
        <f t="shared" si="134"/>
        <v/>
      </c>
      <c r="AP50" s="242" t="str">
        <f t="shared" si="135"/>
        <v/>
      </c>
      <c r="AQ50" s="242" t="str">
        <f t="shared" si="136"/>
        <v/>
      </c>
      <c r="AR50" s="242" t="str">
        <f t="shared" si="137"/>
        <v/>
      </c>
      <c r="AS50" s="242" t="str">
        <f t="shared" si="138"/>
        <v/>
      </c>
      <c r="AT50" s="242" t="str">
        <f t="shared" si="139"/>
        <v/>
      </c>
      <c r="AU50" s="242" t="str">
        <f t="shared" si="140"/>
        <v/>
      </c>
      <c r="AV50" s="242" t="str">
        <f t="shared" si="141"/>
        <v/>
      </c>
      <c r="AW50" s="242" t="str">
        <f t="shared" si="142"/>
        <v/>
      </c>
      <c r="AX50" s="242" t="str">
        <f t="shared" si="143"/>
        <v/>
      </c>
      <c r="AY50" s="242" t="str">
        <f t="shared" si="144"/>
        <v/>
      </c>
      <c r="AZ50" s="242" t="str">
        <f t="shared" si="145"/>
        <v/>
      </c>
      <c r="BA50" s="242" t="str">
        <f t="shared" si="146"/>
        <v/>
      </c>
      <c r="BB50" s="242" t="str">
        <f t="shared" si="147"/>
        <v/>
      </c>
      <c r="BQ50" s="231"/>
      <c r="BR50" s="231"/>
    </row>
    <row r="51" spans="1:70" ht="13.5" customHeight="1">
      <c r="A51" s="711">
        <v>42</v>
      </c>
      <c r="B51" s="712"/>
      <c r="C51" s="713"/>
      <c r="D51" s="714"/>
      <c r="E51" s="715"/>
      <c r="F51" s="716"/>
      <c r="G51" s="717"/>
      <c r="H51" s="718"/>
      <c r="I51" s="719"/>
      <c r="J51" s="709"/>
      <c r="K51" s="710"/>
      <c r="L51" s="709"/>
      <c r="M51" s="710"/>
      <c r="N51" s="688"/>
      <c r="O51" s="689"/>
      <c r="P51" s="709"/>
      <c r="Q51" s="710"/>
      <c r="R51" s="707"/>
      <c r="S51" s="746"/>
      <c r="T51" s="677" t="str">
        <f t="shared" si="118"/>
        <v/>
      </c>
      <c r="U51" s="678"/>
      <c r="V51" s="678"/>
      <c r="W51" s="678"/>
      <c r="X51" s="678"/>
      <c r="Y51" s="678"/>
      <c r="Z51" s="239" t="str">
        <f t="shared" si="119"/>
        <v/>
      </c>
      <c r="AA51" s="240" t="str">
        <f t="shared" si="120"/>
        <v/>
      </c>
      <c r="AB51" s="241" t="str">
        <f t="shared" si="121"/>
        <v/>
      </c>
      <c r="AC51" s="241" t="str">
        <f t="shared" si="122"/>
        <v/>
      </c>
      <c r="AD51" s="242" t="str">
        <f t="shared" si="123"/>
        <v>○</v>
      </c>
      <c r="AE51" s="242" t="str">
        <f t="shared" si="124"/>
        <v/>
      </c>
      <c r="AF51" s="242" t="str">
        <f t="shared" si="125"/>
        <v/>
      </c>
      <c r="AG51" s="242" t="str">
        <f t="shared" si="126"/>
        <v/>
      </c>
      <c r="AH51" s="242" t="str">
        <f t="shared" si="127"/>
        <v/>
      </c>
      <c r="AI51" s="242" t="str">
        <f t="shared" si="128"/>
        <v/>
      </c>
      <c r="AJ51" s="242" t="str">
        <f t="shared" si="129"/>
        <v/>
      </c>
      <c r="AK51" s="242" t="str">
        <f t="shared" si="130"/>
        <v/>
      </c>
      <c r="AL51" s="242" t="str">
        <f t="shared" si="131"/>
        <v/>
      </c>
      <c r="AM51" s="242" t="str">
        <f t="shared" si="132"/>
        <v/>
      </c>
      <c r="AN51" s="242" t="str">
        <f t="shared" si="133"/>
        <v/>
      </c>
      <c r="AO51" s="242" t="str">
        <f t="shared" si="134"/>
        <v/>
      </c>
      <c r="AP51" s="242" t="str">
        <f t="shared" si="135"/>
        <v/>
      </c>
      <c r="AQ51" s="242" t="str">
        <f t="shared" si="136"/>
        <v/>
      </c>
      <c r="AR51" s="242" t="str">
        <f t="shared" si="137"/>
        <v/>
      </c>
      <c r="AS51" s="242" t="str">
        <f t="shared" si="138"/>
        <v/>
      </c>
      <c r="AT51" s="242" t="str">
        <f t="shared" si="139"/>
        <v/>
      </c>
      <c r="AU51" s="242" t="str">
        <f t="shared" si="140"/>
        <v/>
      </c>
      <c r="AV51" s="242" t="str">
        <f t="shared" si="141"/>
        <v/>
      </c>
      <c r="AW51" s="242" t="str">
        <f t="shared" si="142"/>
        <v/>
      </c>
      <c r="AX51" s="242" t="str">
        <f t="shared" si="143"/>
        <v/>
      </c>
      <c r="AY51" s="242" t="str">
        <f t="shared" si="144"/>
        <v/>
      </c>
      <c r="AZ51" s="242" t="str">
        <f t="shared" si="145"/>
        <v/>
      </c>
      <c r="BA51" s="242" t="str">
        <f t="shared" si="146"/>
        <v/>
      </c>
      <c r="BB51" s="242" t="str">
        <f t="shared" si="147"/>
        <v/>
      </c>
      <c r="BQ51" s="231"/>
      <c r="BR51" s="231"/>
    </row>
    <row r="52" spans="1:70" ht="13.5" customHeight="1">
      <c r="A52" s="711">
        <v>43</v>
      </c>
      <c r="B52" s="712"/>
      <c r="C52" s="713"/>
      <c r="D52" s="714"/>
      <c r="E52" s="715"/>
      <c r="F52" s="716"/>
      <c r="G52" s="717"/>
      <c r="H52" s="718"/>
      <c r="I52" s="719"/>
      <c r="J52" s="709"/>
      <c r="K52" s="710"/>
      <c r="L52" s="709"/>
      <c r="M52" s="710"/>
      <c r="N52" s="688"/>
      <c r="O52" s="689"/>
      <c r="P52" s="709"/>
      <c r="Q52" s="710"/>
      <c r="R52" s="707"/>
      <c r="S52" s="746"/>
      <c r="T52" s="677" t="str">
        <f t="shared" si="118"/>
        <v/>
      </c>
      <c r="U52" s="678"/>
      <c r="V52" s="678"/>
      <c r="W52" s="678"/>
      <c r="X52" s="678"/>
      <c r="Y52" s="678"/>
      <c r="Z52" s="239" t="str">
        <f t="shared" si="119"/>
        <v/>
      </c>
      <c r="AA52" s="240" t="str">
        <f t="shared" si="120"/>
        <v/>
      </c>
      <c r="AB52" s="241" t="str">
        <f t="shared" si="121"/>
        <v/>
      </c>
      <c r="AC52" s="241" t="str">
        <f t="shared" si="122"/>
        <v/>
      </c>
      <c r="AD52" s="242" t="str">
        <f t="shared" si="123"/>
        <v>○</v>
      </c>
      <c r="AE52" s="242" t="str">
        <f t="shared" si="124"/>
        <v/>
      </c>
      <c r="AF52" s="242" t="str">
        <f t="shared" si="125"/>
        <v/>
      </c>
      <c r="AG52" s="242" t="str">
        <f t="shared" si="126"/>
        <v/>
      </c>
      <c r="AH52" s="242" t="str">
        <f t="shared" si="127"/>
        <v/>
      </c>
      <c r="AI52" s="242" t="str">
        <f t="shared" si="128"/>
        <v/>
      </c>
      <c r="AJ52" s="242" t="str">
        <f t="shared" si="129"/>
        <v/>
      </c>
      <c r="AK52" s="242" t="str">
        <f t="shared" si="130"/>
        <v/>
      </c>
      <c r="AL52" s="242" t="str">
        <f t="shared" si="131"/>
        <v/>
      </c>
      <c r="AM52" s="242" t="str">
        <f t="shared" si="132"/>
        <v/>
      </c>
      <c r="AN52" s="242" t="str">
        <f t="shared" si="133"/>
        <v/>
      </c>
      <c r="AO52" s="242" t="str">
        <f t="shared" si="134"/>
        <v/>
      </c>
      <c r="AP52" s="242" t="str">
        <f t="shared" si="135"/>
        <v/>
      </c>
      <c r="AQ52" s="242" t="str">
        <f t="shared" si="136"/>
        <v/>
      </c>
      <c r="AR52" s="242" t="str">
        <f t="shared" si="137"/>
        <v/>
      </c>
      <c r="AS52" s="242" t="str">
        <f t="shared" si="138"/>
        <v/>
      </c>
      <c r="AT52" s="242" t="str">
        <f t="shared" si="139"/>
        <v/>
      </c>
      <c r="AU52" s="242" t="str">
        <f t="shared" si="140"/>
        <v/>
      </c>
      <c r="AV52" s="242" t="str">
        <f t="shared" si="141"/>
        <v/>
      </c>
      <c r="AW52" s="242" t="str">
        <f t="shared" si="142"/>
        <v/>
      </c>
      <c r="AX52" s="242" t="str">
        <f t="shared" si="143"/>
        <v/>
      </c>
      <c r="AY52" s="242" t="str">
        <f t="shared" si="144"/>
        <v/>
      </c>
      <c r="AZ52" s="242" t="str">
        <f t="shared" si="145"/>
        <v/>
      </c>
      <c r="BA52" s="242" t="str">
        <f t="shared" si="146"/>
        <v/>
      </c>
      <c r="BB52" s="242" t="str">
        <f t="shared" si="147"/>
        <v/>
      </c>
      <c r="BQ52" s="231"/>
      <c r="BR52" s="231"/>
    </row>
    <row r="53" spans="1:70" ht="13.5" customHeight="1">
      <c r="A53" s="711">
        <v>44</v>
      </c>
      <c r="B53" s="712"/>
      <c r="C53" s="713"/>
      <c r="D53" s="714"/>
      <c r="E53" s="715"/>
      <c r="F53" s="716"/>
      <c r="G53" s="717"/>
      <c r="H53" s="718"/>
      <c r="I53" s="719"/>
      <c r="J53" s="709"/>
      <c r="K53" s="710"/>
      <c r="L53" s="709"/>
      <c r="M53" s="710"/>
      <c r="N53" s="688"/>
      <c r="O53" s="689"/>
      <c r="P53" s="709"/>
      <c r="Q53" s="710"/>
      <c r="R53" s="707"/>
      <c r="S53" s="746"/>
      <c r="T53" s="677" t="str">
        <f t="shared" si="118"/>
        <v/>
      </c>
      <c r="U53" s="678"/>
      <c r="V53" s="678"/>
      <c r="W53" s="678"/>
      <c r="X53" s="678"/>
      <c r="Y53" s="678"/>
      <c r="Z53" s="239" t="str">
        <f t="shared" si="119"/>
        <v/>
      </c>
      <c r="AA53" s="240" t="str">
        <f t="shared" si="120"/>
        <v/>
      </c>
      <c r="AB53" s="241" t="str">
        <f t="shared" si="121"/>
        <v/>
      </c>
      <c r="AC53" s="241" t="str">
        <f t="shared" si="122"/>
        <v/>
      </c>
      <c r="AD53" s="242" t="str">
        <f t="shared" si="123"/>
        <v>○</v>
      </c>
      <c r="AE53" s="242" t="str">
        <f t="shared" si="124"/>
        <v/>
      </c>
      <c r="AF53" s="242" t="str">
        <f t="shared" si="125"/>
        <v/>
      </c>
      <c r="AG53" s="242" t="str">
        <f t="shared" si="126"/>
        <v/>
      </c>
      <c r="AH53" s="242" t="str">
        <f t="shared" si="127"/>
        <v/>
      </c>
      <c r="AI53" s="242" t="str">
        <f t="shared" si="128"/>
        <v/>
      </c>
      <c r="AJ53" s="242" t="str">
        <f t="shared" si="129"/>
        <v/>
      </c>
      <c r="AK53" s="242" t="str">
        <f t="shared" si="130"/>
        <v/>
      </c>
      <c r="AL53" s="242" t="str">
        <f t="shared" si="131"/>
        <v/>
      </c>
      <c r="AM53" s="242" t="str">
        <f t="shared" si="132"/>
        <v/>
      </c>
      <c r="AN53" s="242" t="str">
        <f t="shared" si="133"/>
        <v/>
      </c>
      <c r="AO53" s="242" t="str">
        <f t="shared" si="134"/>
        <v/>
      </c>
      <c r="AP53" s="242" t="str">
        <f t="shared" si="135"/>
        <v/>
      </c>
      <c r="AQ53" s="242" t="str">
        <f t="shared" si="136"/>
        <v/>
      </c>
      <c r="AR53" s="242" t="str">
        <f t="shared" si="137"/>
        <v/>
      </c>
      <c r="AS53" s="242" t="str">
        <f t="shared" si="138"/>
        <v/>
      </c>
      <c r="AT53" s="242" t="str">
        <f t="shared" si="139"/>
        <v/>
      </c>
      <c r="AU53" s="242" t="str">
        <f t="shared" si="140"/>
        <v/>
      </c>
      <c r="AV53" s="242" t="str">
        <f t="shared" si="141"/>
        <v/>
      </c>
      <c r="AW53" s="242" t="str">
        <f t="shared" si="142"/>
        <v/>
      </c>
      <c r="AX53" s="242" t="str">
        <f t="shared" si="143"/>
        <v/>
      </c>
      <c r="AY53" s="242" t="str">
        <f t="shared" si="144"/>
        <v/>
      </c>
      <c r="AZ53" s="242" t="str">
        <f t="shared" si="145"/>
        <v/>
      </c>
      <c r="BA53" s="242" t="str">
        <f t="shared" si="146"/>
        <v/>
      </c>
      <c r="BB53" s="242" t="str">
        <f t="shared" si="147"/>
        <v/>
      </c>
      <c r="BQ53" s="231"/>
      <c r="BR53" s="231"/>
    </row>
    <row r="54" spans="1:70" ht="13.5" customHeight="1">
      <c r="A54" s="711">
        <v>45</v>
      </c>
      <c r="B54" s="712"/>
      <c r="C54" s="713"/>
      <c r="D54" s="714"/>
      <c r="E54" s="715"/>
      <c r="F54" s="716"/>
      <c r="G54" s="717"/>
      <c r="H54" s="718"/>
      <c r="I54" s="719"/>
      <c r="J54" s="709"/>
      <c r="K54" s="710"/>
      <c r="L54" s="709"/>
      <c r="M54" s="710"/>
      <c r="N54" s="688"/>
      <c r="O54" s="689"/>
      <c r="P54" s="709"/>
      <c r="Q54" s="710"/>
      <c r="R54" s="707"/>
      <c r="S54" s="746"/>
      <c r="T54" s="677" t="str">
        <f t="shared" si="118"/>
        <v/>
      </c>
      <c r="U54" s="678"/>
      <c r="V54" s="678"/>
      <c r="W54" s="678"/>
      <c r="X54" s="678"/>
      <c r="Y54" s="678"/>
      <c r="Z54" s="239" t="str">
        <f t="shared" si="119"/>
        <v/>
      </c>
      <c r="AA54" s="240" t="str">
        <f t="shared" si="120"/>
        <v/>
      </c>
      <c r="AB54" s="241" t="str">
        <f t="shared" si="121"/>
        <v/>
      </c>
      <c r="AC54" s="241" t="str">
        <f t="shared" si="122"/>
        <v/>
      </c>
      <c r="AD54" s="242" t="str">
        <f t="shared" si="123"/>
        <v>○</v>
      </c>
      <c r="AE54" s="242" t="str">
        <f t="shared" si="124"/>
        <v/>
      </c>
      <c r="AF54" s="242" t="str">
        <f t="shared" si="125"/>
        <v/>
      </c>
      <c r="AG54" s="242" t="str">
        <f t="shared" si="126"/>
        <v/>
      </c>
      <c r="AH54" s="242" t="str">
        <f t="shared" si="127"/>
        <v/>
      </c>
      <c r="AI54" s="242" t="str">
        <f t="shared" si="128"/>
        <v/>
      </c>
      <c r="AJ54" s="242" t="str">
        <f t="shared" si="129"/>
        <v/>
      </c>
      <c r="AK54" s="242" t="str">
        <f t="shared" si="130"/>
        <v/>
      </c>
      <c r="AL54" s="242" t="str">
        <f t="shared" si="131"/>
        <v/>
      </c>
      <c r="AM54" s="242" t="str">
        <f t="shared" si="132"/>
        <v/>
      </c>
      <c r="AN54" s="242" t="str">
        <f t="shared" si="133"/>
        <v/>
      </c>
      <c r="AO54" s="242" t="str">
        <f t="shared" si="134"/>
        <v/>
      </c>
      <c r="AP54" s="242" t="str">
        <f t="shared" si="135"/>
        <v/>
      </c>
      <c r="AQ54" s="242" t="str">
        <f t="shared" si="136"/>
        <v/>
      </c>
      <c r="AR54" s="242" t="str">
        <f t="shared" si="137"/>
        <v/>
      </c>
      <c r="AS54" s="242" t="str">
        <f t="shared" si="138"/>
        <v/>
      </c>
      <c r="AT54" s="242" t="str">
        <f t="shared" si="139"/>
        <v/>
      </c>
      <c r="AU54" s="242" t="str">
        <f t="shared" si="140"/>
        <v/>
      </c>
      <c r="AV54" s="242" t="str">
        <f t="shared" si="141"/>
        <v/>
      </c>
      <c r="AW54" s="242" t="str">
        <f t="shared" si="142"/>
        <v/>
      </c>
      <c r="AX54" s="242" t="str">
        <f t="shared" si="143"/>
        <v/>
      </c>
      <c r="AY54" s="242" t="str">
        <f t="shared" si="144"/>
        <v/>
      </c>
      <c r="AZ54" s="242" t="str">
        <f t="shared" si="145"/>
        <v/>
      </c>
      <c r="BA54" s="242" t="str">
        <f t="shared" si="146"/>
        <v/>
      </c>
      <c r="BB54" s="242" t="str">
        <f t="shared" si="147"/>
        <v/>
      </c>
      <c r="BQ54" s="231"/>
      <c r="BR54" s="231"/>
    </row>
    <row r="55" spans="1:70" ht="13.5" customHeight="1">
      <c r="A55" s="711">
        <v>46</v>
      </c>
      <c r="B55" s="712"/>
      <c r="C55" s="713"/>
      <c r="D55" s="714"/>
      <c r="E55" s="715"/>
      <c r="F55" s="716"/>
      <c r="G55" s="717"/>
      <c r="H55" s="718"/>
      <c r="I55" s="719"/>
      <c r="J55" s="709"/>
      <c r="K55" s="710"/>
      <c r="L55" s="709"/>
      <c r="M55" s="710"/>
      <c r="N55" s="688"/>
      <c r="O55" s="689"/>
      <c r="P55" s="709"/>
      <c r="Q55" s="710"/>
      <c r="R55" s="707"/>
      <c r="S55" s="746"/>
      <c r="T55" s="677" t="str">
        <f t="shared" ref="T55:T107" si="148">IF(L55="","",IF(H55="１号","※下表に記載必要箇所あり(①)",IF(H55="２号","※下表に記載必要箇所あり(②)")))</f>
        <v/>
      </c>
      <c r="U55" s="678"/>
      <c r="V55" s="678"/>
      <c r="W55" s="678"/>
      <c r="X55" s="678"/>
      <c r="Y55" s="678"/>
      <c r="Z55" s="239" t="str">
        <f t="shared" ref="Z55:Z107" si="149">IF(AND(J55="○",P55=""),"A","")</f>
        <v/>
      </c>
      <c r="AA55" s="240" t="str">
        <f t="shared" ref="AA55:AA107" si="150">IF(AND(J55="○",P55="○"),"B","")</f>
        <v/>
      </c>
      <c r="AB55" s="241" t="str">
        <f t="shared" ref="AB55:AB107" si="151">IF(AND(J55="",L55="○",P55=""),"C","")</f>
        <v/>
      </c>
      <c r="AC55" s="241" t="str">
        <f t="shared" ref="AC55:AC107" si="152">IF(AND(J55="",L55="○",P55="○"),"D","")</f>
        <v/>
      </c>
      <c r="AD55" s="242" t="str">
        <f t="shared" ref="AD55:AD107" si="153">IF(N55&gt;0,"","○")</f>
        <v>○</v>
      </c>
      <c r="AE55" s="242" t="str">
        <f t="shared" ref="AE55:AE107" si="154">IF(AND(F55="５歳",H55="１号",AD55="○",P55=""),"○","")</f>
        <v/>
      </c>
      <c r="AF55" s="242" t="str">
        <f t="shared" ref="AF55:AF107" si="155">IF(AND(F55="４歳",H55="１号",AD55="○",P55=""),"○","")</f>
        <v/>
      </c>
      <c r="AG55" s="242" t="str">
        <f t="shared" ref="AG55:AG107" si="156">IF(AND(F55="３歳",H55="１号",AD55="○",P55=""),"○","")</f>
        <v/>
      </c>
      <c r="AH55" s="242" t="str">
        <f t="shared" ref="AH55:AH107" si="157">IF(AND(F55="満３歳",H55="１号",AD55="○",P55=""),"○","")</f>
        <v/>
      </c>
      <c r="AI55" s="242" t="str">
        <f t="shared" ref="AI55:AI107" si="158">IF(AND(F55="５歳",H55="１号",AD55="○",P55="○"),"○","")</f>
        <v/>
      </c>
      <c r="AJ55" s="242" t="str">
        <f t="shared" ref="AJ55:AJ107" si="159">IF(AND(F55="４歳",H55="１号",AD55="○",P55="○"),"○","")</f>
        <v/>
      </c>
      <c r="AK55" s="242" t="str">
        <f t="shared" ref="AK55:AK107" si="160">IF(AND(F55="３歳",H55="１号",AD55="○",P55="○"),"○","")</f>
        <v/>
      </c>
      <c r="AL55" s="242" t="str">
        <f t="shared" ref="AL55:AL107" si="161">IF(AND(F55="満３歳",H55="１号",AD55="○",P55="○"),"○","")</f>
        <v/>
      </c>
      <c r="AM55" s="242" t="str">
        <f t="shared" ref="AM55:AM107" si="162">IF(AND(F55="５歳",H55="１号",N55&gt;0),"○","")</f>
        <v/>
      </c>
      <c r="AN55" s="242" t="str">
        <f t="shared" ref="AN55:AN107" si="163">IF(AND(F55="４歳",H55="１号",N55&gt;0),"○","")</f>
        <v/>
      </c>
      <c r="AO55" s="242" t="str">
        <f t="shared" ref="AO55:AO107" si="164">IF(AND(F55="３歳",H55="１号",N55&gt;0),"○","")</f>
        <v/>
      </c>
      <c r="AP55" s="242" t="str">
        <f t="shared" ref="AP55:AP107" si="165">IF(AND(F55="満３歳",H55="１号",N55&gt;0),"○","")</f>
        <v/>
      </c>
      <c r="AQ55" s="242" t="str">
        <f t="shared" ref="AQ55:AQ107" si="166">IF(AND(F55="５歳",H55="２号",AD55="○",P55=""),"○","")</f>
        <v/>
      </c>
      <c r="AR55" s="242" t="str">
        <f t="shared" ref="AR55:AR107" si="167">IF(AND(F55="４歳",H55="２号",AD55="○",P55=""),"○","")</f>
        <v/>
      </c>
      <c r="AS55" s="242" t="str">
        <f t="shared" ref="AS55:AS107" si="168">IF(AND(F55="３歳",H55="２号",AD55="○",P55=""),"○","")</f>
        <v/>
      </c>
      <c r="AT55" s="242" t="str">
        <f t="shared" ref="AT55:AT107" si="169">IF(AND(F55="満３歳",H55="２号",AD55="○",P55=""),"○","")</f>
        <v/>
      </c>
      <c r="AU55" s="242" t="str">
        <f t="shared" ref="AU55:AU107" si="170">IF(AND(F55="５歳",H55="２号",AD55="○",P55="○"),"○","")</f>
        <v/>
      </c>
      <c r="AV55" s="242" t="str">
        <f t="shared" ref="AV55:AV107" si="171">IF(AND(F55="４歳",H55="２号",AD55="○",P55="○"),"○","")</f>
        <v/>
      </c>
      <c r="AW55" s="242" t="str">
        <f t="shared" ref="AW55:AW107" si="172">IF(AND(F55="３歳",H55="２号",AD55="○",P55="○"),"○","")</f>
        <v/>
      </c>
      <c r="AX55" s="242" t="str">
        <f t="shared" ref="AX55:AX107" si="173">IF(AND(F55="満３歳",H55="２号",AD55="○",P55="○"),"○","")</f>
        <v/>
      </c>
      <c r="AY55" s="242" t="str">
        <f t="shared" ref="AY55:AY107" si="174">IF(AND(F55="５歳",H55="２号",N55&gt;0),"○","")</f>
        <v/>
      </c>
      <c r="AZ55" s="242" t="str">
        <f t="shared" ref="AZ55:AZ107" si="175">IF(AND(F55="４歳",H55="２号",N55&gt;0),"○","")</f>
        <v/>
      </c>
      <c r="BA55" s="242" t="str">
        <f t="shared" ref="BA55:BA107" si="176">IF(AND(F55="３歳",H55="２号",N55&gt;0),"○","")</f>
        <v/>
      </c>
      <c r="BB55" s="242" t="str">
        <f t="shared" ref="BB55:BB107" si="177">IF(AND(F55="満３歳",H55="２号",N55&gt;0),"○","")</f>
        <v/>
      </c>
      <c r="BQ55" s="231"/>
      <c r="BR55" s="231"/>
    </row>
    <row r="56" spans="1:70" ht="13.5" customHeight="1">
      <c r="A56" s="711">
        <v>47</v>
      </c>
      <c r="B56" s="712"/>
      <c r="C56" s="713"/>
      <c r="D56" s="714"/>
      <c r="E56" s="715"/>
      <c r="F56" s="716"/>
      <c r="G56" s="717"/>
      <c r="H56" s="718"/>
      <c r="I56" s="719"/>
      <c r="J56" s="709"/>
      <c r="K56" s="710"/>
      <c r="L56" s="709"/>
      <c r="M56" s="710"/>
      <c r="N56" s="688"/>
      <c r="O56" s="689"/>
      <c r="P56" s="709"/>
      <c r="Q56" s="710"/>
      <c r="R56" s="707"/>
      <c r="S56" s="746"/>
      <c r="T56" s="677" t="str">
        <f t="shared" si="148"/>
        <v/>
      </c>
      <c r="U56" s="678"/>
      <c r="V56" s="678"/>
      <c r="W56" s="678"/>
      <c r="X56" s="678"/>
      <c r="Y56" s="678"/>
      <c r="Z56" s="239" t="str">
        <f t="shared" si="149"/>
        <v/>
      </c>
      <c r="AA56" s="240" t="str">
        <f t="shared" si="150"/>
        <v/>
      </c>
      <c r="AB56" s="241" t="str">
        <f t="shared" si="151"/>
        <v/>
      </c>
      <c r="AC56" s="241" t="str">
        <f t="shared" si="152"/>
        <v/>
      </c>
      <c r="AD56" s="242" t="str">
        <f t="shared" si="153"/>
        <v>○</v>
      </c>
      <c r="AE56" s="242" t="str">
        <f t="shared" si="154"/>
        <v/>
      </c>
      <c r="AF56" s="242" t="str">
        <f t="shared" si="155"/>
        <v/>
      </c>
      <c r="AG56" s="242" t="str">
        <f t="shared" si="156"/>
        <v/>
      </c>
      <c r="AH56" s="242" t="str">
        <f t="shared" si="157"/>
        <v/>
      </c>
      <c r="AI56" s="242" t="str">
        <f t="shared" si="158"/>
        <v/>
      </c>
      <c r="AJ56" s="242" t="str">
        <f t="shared" si="159"/>
        <v/>
      </c>
      <c r="AK56" s="242" t="str">
        <f t="shared" si="160"/>
        <v/>
      </c>
      <c r="AL56" s="242" t="str">
        <f t="shared" si="161"/>
        <v/>
      </c>
      <c r="AM56" s="242" t="str">
        <f t="shared" si="162"/>
        <v/>
      </c>
      <c r="AN56" s="242" t="str">
        <f t="shared" si="163"/>
        <v/>
      </c>
      <c r="AO56" s="242" t="str">
        <f t="shared" si="164"/>
        <v/>
      </c>
      <c r="AP56" s="242" t="str">
        <f t="shared" si="165"/>
        <v/>
      </c>
      <c r="AQ56" s="242" t="str">
        <f t="shared" si="166"/>
        <v/>
      </c>
      <c r="AR56" s="242" t="str">
        <f t="shared" si="167"/>
        <v/>
      </c>
      <c r="AS56" s="242" t="str">
        <f t="shared" si="168"/>
        <v/>
      </c>
      <c r="AT56" s="242" t="str">
        <f t="shared" si="169"/>
        <v/>
      </c>
      <c r="AU56" s="242" t="str">
        <f t="shared" si="170"/>
        <v/>
      </c>
      <c r="AV56" s="242" t="str">
        <f t="shared" si="171"/>
        <v/>
      </c>
      <c r="AW56" s="242" t="str">
        <f t="shared" si="172"/>
        <v/>
      </c>
      <c r="AX56" s="242" t="str">
        <f t="shared" si="173"/>
        <v/>
      </c>
      <c r="AY56" s="242" t="str">
        <f t="shared" si="174"/>
        <v/>
      </c>
      <c r="AZ56" s="242" t="str">
        <f t="shared" si="175"/>
        <v/>
      </c>
      <c r="BA56" s="242" t="str">
        <f t="shared" si="176"/>
        <v/>
      </c>
      <c r="BB56" s="242" t="str">
        <f t="shared" si="177"/>
        <v/>
      </c>
      <c r="BQ56" s="231"/>
      <c r="BR56" s="231"/>
    </row>
    <row r="57" spans="1:70" ht="13.5" customHeight="1">
      <c r="A57" s="711">
        <v>48</v>
      </c>
      <c r="B57" s="712"/>
      <c r="C57" s="713"/>
      <c r="D57" s="714"/>
      <c r="E57" s="715"/>
      <c r="F57" s="716"/>
      <c r="G57" s="717"/>
      <c r="H57" s="718"/>
      <c r="I57" s="719"/>
      <c r="J57" s="709"/>
      <c r="K57" s="710"/>
      <c r="L57" s="709"/>
      <c r="M57" s="710"/>
      <c r="N57" s="688"/>
      <c r="O57" s="689"/>
      <c r="P57" s="709"/>
      <c r="Q57" s="710"/>
      <c r="R57" s="707"/>
      <c r="S57" s="746"/>
      <c r="T57" s="677" t="str">
        <f t="shared" si="148"/>
        <v/>
      </c>
      <c r="U57" s="678"/>
      <c r="V57" s="678"/>
      <c r="W57" s="678"/>
      <c r="X57" s="678"/>
      <c r="Y57" s="678"/>
      <c r="Z57" s="239" t="str">
        <f t="shared" si="149"/>
        <v/>
      </c>
      <c r="AA57" s="240" t="str">
        <f t="shared" si="150"/>
        <v/>
      </c>
      <c r="AB57" s="241" t="str">
        <f t="shared" si="151"/>
        <v/>
      </c>
      <c r="AC57" s="241" t="str">
        <f t="shared" si="152"/>
        <v/>
      </c>
      <c r="AD57" s="242" t="str">
        <f t="shared" si="153"/>
        <v>○</v>
      </c>
      <c r="AE57" s="242" t="str">
        <f t="shared" si="154"/>
        <v/>
      </c>
      <c r="AF57" s="242" t="str">
        <f t="shared" si="155"/>
        <v/>
      </c>
      <c r="AG57" s="242" t="str">
        <f t="shared" si="156"/>
        <v/>
      </c>
      <c r="AH57" s="242" t="str">
        <f t="shared" si="157"/>
        <v/>
      </c>
      <c r="AI57" s="242" t="str">
        <f t="shared" si="158"/>
        <v/>
      </c>
      <c r="AJ57" s="242" t="str">
        <f t="shared" si="159"/>
        <v/>
      </c>
      <c r="AK57" s="242" t="str">
        <f t="shared" si="160"/>
        <v/>
      </c>
      <c r="AL57" s="242" t="str">
        <f t="shared" si="161"/>
        <v/>
      </c>
      <c r="AM57" s="242" t="str">
        <f t="shared" si="162"/>
        <v/>
      </c>
      <c r="AN57" s="242" t="str">
        <f t="shared" si="163"/>
        <v/>
      </c>
      <c r="AO57" s="242" t="str">
        <f t="shared" si="164"/>
        <v/>
      </c>
      <c r="AP57" s="242" t="str">
        <f t="shared" si="165"/>
        <v/>
      </c>
      <c r="AQ57" s="242" t="str">
        <f t="shared" si="166"/>
        <v/>
      </c>
      <c r="AR57" s="242" t="str">
        <f t="shared" si="167"/>
        <v/>
      </c>
      <c r="AS57" s="242" t="str">
        <f t="shared" si="168"/>
        <v/>
      </c>
      <c r="AT57" s="242" t="str">
        <f t="shared" si="169"/>
        <v/>
      </c>
      <c r="AU57" s="242" t="str">
        <f t="shared" si="170"/>
        <v/>
      </c>
      <c r="AV57" s="242" t="str">
        <f t="shared" si="171"/>
        <v/>
      </c>
      <c r="AW57" s="242" t="str">
        <f t="shared" si="172"/>
        <v/>
      </c>
      <c r="AX57" s="242" t="str">
        <f t="shared" si="173"/>
        <v/>
      </c>
      <c r="AY57" s="242" t="str">
        <f t="shared" si="174"/>
        <v/>
      </c>
      <c r="AZ57" s="242" t="str">
        <f t="shared" si="175"/>
        <v/>
      </c>
      <c r="BA57" s="242" t="str">
        <f t="shared" si="176"/>
        <v/>
      </c>
      <c r="BB57" s="242" t="str">
        <f t="shared" si="177"/>
        <v/>
      </c>
      <c r="BQ57" s="231"/>
      <c r="BR57" s="231"/>
    </row>
    <row r="58" spans="1:70" ht="13.5" customHeight="1">
      <c r="A58" s="711">
        <v>49</v>
      </c>
      <c r="B58" s="712"/>
      <c r="C58" s="713"/>
      <c r="D58" s="714"/>
      <c r="E58" s="715"/>
      <c r="F58" s="716"/>
      <c r="G58" s="717"/>
      <c r="H58" s="718"/>
      <c r="I58" s="719"/>
      <c r="J58" s="709"/>
      <c r="K58" s="710"/>
      <c r="L58" s="709"/>
      <c r="M58" s="710"/>
      <c r="N58" s="688"/>
      <c r="O58" s="689"/>
      <c r="P58" s="709"/>
      <c r="Q58" s="710"/>
      <c r="R58" s="707"/>
      <c r="S58" s="746"/>
      <c r="T58" s="677" t="str">
        <f t="shared" si="148"/>
        <v/>
      </c>
      <c r="U58" s="678"/>
      <c r="V58" s="678"/>
      <c r="W58" s="678"/>
      <c r="X58" s="678"/>
      <c r="Y58" s="678"/>
      <c r="Z58" s="239" t="str">
        <f t="shared" si="149"/>
        <v/>
      </c>
      <c r="AA58" s="240" t="str">
        <f t="shared" si="150"/>
        <v/>
      </c>
      <c r="AB58" s="241" t="str">
        <f t="shared" si="151"/>
        <v/>
      </c>
      <c r="AC58" s="241" t="str">
        <f t="shared" si="152"/>
        <v/>
      </c>
      <c r="AD58" s="242" t="str">
        <f t="shared" si="153"/>
        <v>○</v>
      </c>
      <c r="AE58" s="242" t="str">
        <f t="shared" si="154"/>
        <v/>
      </c>
      <c r="AF58" s="242" t="str">
        <f t="shared" si="155"/>
        <v/>
      </c>
      <c r="AG58" s="242" t="str">
        <f t="shared" si="156"/>
        <v/>
      </c>
      <c r="AH58" s="242" t="str">
        <f t="shared" si="157"/>
        <v/>
      </c>
      <c r="AI58" s="242" t="str">
        <f t="shared" si="158"/>
        <v/>
      </c>
      <c r="AJ58" s="242" t="str">
        <f t="shared" si="159"/>
        <v/>
      </c>
      <c r="AK58" s="242" t="str">
        <f t="shared" si="160"/>
        <v/>
      </c>
      <c r="AL58" s="242" t="str">
        <f t="shared" si="161"/>
        <v/>
      </c>
      <c r="AM58" s="242" t="str">
        <f t="shared" si="162"/>
        <v/>
      </c>
      <c r="AN58" s="242" t="str">
        <f t="shared" si="163"/>
        <v/>
      </c>
      <c r="AO58" s="242" t="str">
        <f t="shared" si="164"/>
        <v/>
      </c>
      <c r="AP58" s="242" t="str">
        <f t="shared" si="165"/>
        <v/>
      </c>
      <c r="AQ58" s="242" t="str">
        <f t="shared" si="166"/>
        <v/>
      </c>
      <c r="AR58" s="242" t="str">
        <f t="shared" si="167"/>
        <v/>
      </c>
      <c r="AS58" s="242" t="str">
        <f t="shared" si="168"/>
        <v/>
      </c>
      <c r="AT58" s="242" t="str">
        <f t="shared" si="169"/>
        <v/>
      </c>
      <c r="AU58" s="242" t="str">
        <f t="shared" si="170"/>
        <v/>
      </c>
      <c r="AV58" s="242" t="str">
        <f t="shared" si="171"/>
        <v/>
      </c>
      <c r="AW58" s="242" t="str">
        <f t="shared" si="172"/>
        <v/>
      </c>
      <c r="AX58" s="242" t="str">
        <f t="shared" si="173"/>
        <v/>
      </c>
      <c r="AY58" s="242" t="str">
        <f t="shared" si="174"/>
        <v/>
      </c>
      <c r="AZ58" s="242" t="str">
        <f t="shared" si="175"/>
        <v/>
      </c>
      <c r="BA58" s="242" t="str">
        <f t="shared" si="176"/>
        <v/>
      </c>
      <c r="BB58" s="242" t="str">
        <f t="shared" si="177"/>
        <v/>
      </c>
      <c r="BQ58" s="231"/>
      <c r="BR58" s="231"/>
    </row>
    <row r="59" spans="1:70" ht="13.5" customHeight="1">
      <c r="A59" s="711">
        <v>50</v>
      </c>
      <c r="B59" s="712"/>
      <c r="C59" s="713"/>
      <c r="D59" s="714"/>
      <c r="E59" s="715"/>
      <c r="F59" s="716"/>
      <c r="G59" s="717"/>
      <c r="H59" s="718"/>
      <c r="I59" s="719"/>
      <c r="J59" s="709"/>
      <c r="K59" s="710"/>
      <c r="L59" s="709"/>
      <c r="M59" s="710"/>
      <c r="N59" s="688"/>
      <c r="O59" s="689"/>
      <c r="P59" s="709"/>
      <c r="Q59" s="710"/>
      <c r="R59" s="707"/>
      <c r="S59" s="746"/>
      <c r="T59" s="677" t="str">
        <f t="shared" si="148"/>
        <v/>
      </c>
      <c r="U59" s="678"/>
      <c r="V59" s="678"/>
      <c r="W59" s="678"/>
      <c r="X59" s="678"/>
      <c r="Y59" s="678"/>
      <c r="Z59" s="239" t="str">
        <f t="shared" si="149"/>
        <v/>
      </c>
      <c r="AA59" s="240" t="str">
        <f t="shared" si="150"/>
        <v/>
      </c>
      <c r="AB59" s="241" t="str">
        <f t="shared" si="151"/>
        <v/>
      </c>
      <c r="AC59" s="241" t="str">
        <f t="shared" si="152"/>
        <v/>
      </c>
      <c r="AD59" s="242" t="str">
        <f t="shared" si="153"/>
        <v>○</v>
      </c>
      <c r="AE59" s="242" t="str">
        <f t="shared" si="154"/>
        <v/>
      </c>
      <c r="AF59" s="242" t="str">
        <f t="shared" si="155"/>
        <v/>
      </c>
      <c r="AG59" s="242" t="str">
        <f t="shared" si="156"/>
        <v/>
      </c>
      <c r="AH59" s="242" t="str">
        <f t="shared" si="157"/>
        <v/>
      </c>
      <c r="AI59" s="242" t="str">
        <f t="shared" si="158"/>
        <v/>
      </c>
      <c r="AJ59" s="242" t="str">
        <f t="shared" si="159"/>
        <v/>
      </c>
      <c r="AK59" s="242" t="str">
        <f t="shared" si="160"/>
        <v/>
      </c>
      <c r="AL59" s="242" t="str">
        <f t="shared" si="161"/>
        <v/>
      </c>
      <c r="AM59" s="242" t="str">
        <f t="shared" si="162"/>
        <v/>
      </c>
      <c r="AN59" s="242" t="str">
        <f t="shared" si="163"/>
        <v/>
      </c>
      <c r="AO59" s="242" t="str">
        <f t="shared" si="164"/>
        <v/>
      </c>
      <c r="AP59" s="242" t="str">
        <f t="shared" si="165"/>
        <v/>
      </c>
      <c r="AQ59" s="242" t="str">
        <f t="shared" si="166"/>
        <v/>
      </c>
      <c r="AR59" s="242" t="str">
        <f t="shared" si="167"/>
        <v/>
      </c>
      <c r="AS59" s="242" t="str">
        <f t="shared" si="168"/>
        <v/>
      </c>
      <c r="AT59" s="242" t="str">
        <f t="shared" si="169"/>
        <v/>
      </c>
      <c r="AU59" s="242" t="str">
        <f t="shared" si="170"/>
        <v/>
      </c>
      <c r="AV59" s="242" t="str">
        <f t="shared" si="171"/>
        <v/>
      </c>
      <c r="AW59" s="242" t="str">
        <f t="shared" si="172"/>
        <v/>
      </c>
      <c r="AX59" s="242" t="str">
        <f t="shared" si="173"/>
        <v/>
      </c>
      <c r="AY59" s="242" t="str">
        <f t="shared" si="174"/>
        <v/>
      </c>
      <c r="AZ59" s="242" t="str">
        <f t="shared" si="175"/>
        <v/>
      </c>
      <c r="BA59" s="242" t="str">
        <f t="shared" si="176"/>
        <v/>
      </c>
      <c r="BB59" s="242" t="str">
        <f t="shared" si="177"/>
        <v/>
      </c>
      <c r="BQ59" s="231"/>
      <c r="BR59" s="231"/>
    </row>
    <row r="60" spans="1:70" ht="13.5" customHeight="1">
      <c r="A60" s="711">
        <v>51</v>
      </c>
      <c r="B60" s="712"/>
      <c r="C60" s="713"/>
      <c r="D60" s="714"/>
      <c r="E60" s="715"/>
      <c r="F60" s="716"/>
      <c r="G60" s="717"/>
      <c r="H60" s="718"/>
      <c r="I60" s="719"/>
      <c r="J60" s="709"/>
      <c r="K60" s="710"/>
      <c r="L60" s="709"/>
      <c r="M60" s="710"/>
      <c r="N60" s="688"/>
      <c r="O60" s="689"/>
      <c r="P60" s="709"/>
      <c r="Q60" s="710"/>
      <c r="R60" s="707"/>
      <c r="S60" s="746"/>
      <c r="T60" s="677" t="str">
        <f t="shared" si="148"/>
        <v/>
      </c>
      <c r="U60" s="678"/>
      <c r="V60" s="678"/>
      <c r="W60" s="678"/>
      <c r="X60" s="678"/>
      <c r="Y60" s="678"/>
      <c r="Z60" s="239" t="str">
        <f t="shared" si="149"/>
        <v/>
      </c>
      <c r="AA60" s="240" t="str">
        <f t="shared" si="150"/>
        <v/>
      </c>
      <c r="AB60" s="241" t="str">
        <f t="shared" si="151"/>
        <v/>
      </c>
      <c r="AC60" s="241" t="str">
        <f t="shared" si="152"/>
        <v/>
      </c>
      <c r="AD60" s="242" t="str">
        <f t="shared" si="153"/>
        <v>○</v>
      </c>
      <c r="AE60" s="242" t="str">
        <f t="shared" si="154"/>
        <v/>
      </c>
      <c r="AF60" s="242" t="str">
        <f t="shared" si="155"/>
        <v/>
      </c>
      <c r="AG60" s="242" t="str">
        <f t="shared" si="156"/>
        <v/>
      </c>
      <c r="AH60" s="242" t="str">
        <f t="shared" si="157"/>
        <v/>
      </c>
      <c r="AI60" s="242" t="str">
        <f t="shared" si="158"/>
        <v/>
      </c>
      <c r="AJ60" s="242" t="str">
        <f t="shared" si="159"/>
        <v/>
      </c>
      <c r="AK60" s="242" t="str">
        <f t="shared" si="160"/>
        <v/>
      </c>
      <c r="AL60" s="242" t="str">
        <f t="shared" si="161"/>
        <v/>
      </c>
      <c r="AM60" s="242" t="str">
        <f t="shared" si="162"/>
        <v/>
      </c>
      <c r="AN60" s="242" t="str">
        <f t="shared" si="163"/>
        <v/>
      </c>
      <c r="AO60" s="242" t="str">
        <f t="shared" si="164"/>
        <v/>
      </c>
      <c r="AP60" s="242" t="str">
        <f t="shared" si="165"/>
        <v/>
      </c>
      <c r="AQ60" s="242" t="str">
        <f t="shared" si="166"/>
        <v/>
      </c>
      <c r="AR60" s="242" t="str">
        <f t="shared" si="167"/>
        <v/>
      </c>
      <c r="AS60" s="242" t="str">
        <f t="shared" si="168"/>
        <v/>
      </c>
      <c r="AT60" s="242" t="str">
        <f t="shared" si="169"/>
        <v/>
      </c>
      <c r="AU60" s="242" t="str">
        <f t="shared" si="170"/>
        <v/>
      </c>
      <c r="AV60" s="242" t="str">
        <f t="shared" si="171"/>
        <v/>
      </c>
      <c r="AW60" s="242" t="str">
        <f t="shared" si="172"/>
        <v/>
      </c>
      <c r="AX60" s="242" t="str">
        <f t="shared" si="173"/>
        <v/>
      </c>
      <c r="AY60" s="242" t="str">
        <f t="shared" si="174"/>
        <v/>
      </c>
      <c r="AZ60" s="242" t="str">
        <f t="shared" si="175"/>
        <v/>
      </c>
      <c r="BA60" s="242" t="str">
        <f t="shared" si="176"/>
        <v/>
      </c>
      <c r="BB60" s="242" t="str">
        <f t="shared" si="177"/>
        <v/>
      </c>
      <c r="BQ60" s="231"/>
      <c r="BR60" s="231"/>
    </row>
    <row r="61" spans="1:70" ht="13.5" customHeight="1">
      <c r="A61" s="711">
        <v>52</v>
      </c>
      <c r="B61" s="712"/>
      <c r="C61" s="713"/>
      <c r="D61" s="714"/>
      <c r="E61" s="715"/>
      <c r="F61" s="716"/>
      <c r="G61" s="717"/>
      <c r="H61" s="718"/>
      <c r="I61" s="719"/>
      <c r="J61" s="709"/>
      <c r="K61" s="710"/>
      <c r="L61" s="709"/>
      <c r="M61" s="710"/>
      <c r="N61" s="688"/>
      <c r="O61" s="689"/>
      <c r="P61" s="709"/>
      <c r="Q61" s="710"/>
      <c r="R61" s="707"/>
      <c r="S61" s="746"/>
      <c r="T61" s="677" t="str">
        <f t="shared" si="148"/>
        <v/>
      </c>
      <c r="U61" s="678"/>
      <c r="V61" s="678"/>
      <c r="W61" s="678"/>
      <c r="X61" s="678"/>
      <c r="Y61" s="678"/>
      <c r="Z61" s="239" t="str">
        <f t="shared" si="149"/>
        <v/>
      </c>
      <c r="AA61" s="240" t="str">
        <f t="shared" si="150"/>
        <v/>
      </c>
      <c r="AB61" s="241" t="str">
        <f t="shared" si="151"/>
        <v/>
      </c>
      <c r="AC61" s="241" t="str">
        <f t="shared" si="152"/>
        <v/>
      </c>
      <c r="AD61" s="242" t="str">
        <f t="shared" si="153"/>
        <v>○</v>
      </c>
      <c r="AE61" s="242" t="str">
        <f t="shared" si="154"/>
        <v/>
      </c>
      <c r="AF61" s="242" t="str">
        <f t="shared" si="155"/>
        <v/>
      </c>
      <c r="AG61" s="242" t="str">
        <f t="shared" si="156"/>
        <v/>
      </c>
      <c r="AH61" s="242" t="str">
        <f t="shared" si="157"/>
        <v/>
      </c>
      <c r="AI61" s="242" t="str">
        <f t="shared" si="158"/>
        <v/>
      </c>
      <c r="AJ61" s="242" t="str">
        <f t="shared" si="159"/>
        <v/>
      </c>
      <c r="AK61" s="242" t="str">
        <f t="shared" si="160"/>
        <v/>
      </c>
      <c r="AL61" s="242" t="str">
        <f t="shared" si="161"/>
        <v/>
      </c>
      <c r="AM61" s="242" t="str">
        <f t="shared" si="162"/>
        <v/>
      </c>
      <c r="AN61" s="242" t="str">
        <f t="shared" si="163"/>
        <v/>
      </c>
      <c r="AO61" s="242" t="str">
        <f t="shared" si="164"/>
        <v/>
      </c>
      <c r="AP61" s="242" t="str">
        <f t="shared" si="165"/>
        <v/>
      </c>
      <c r="AQ61" s="242" t="str">
        <f t="shared" si="166"/>
        <v/>
      </c>
      <c r="AR61" s="242" t="str">
        <f t="shared" si="167"/>
        <v/>
      </c>
      <c r="AS61" s="242" t="str">
        <f t="shared" si="168"/>
        <v/>
      </c>
      <c r="AT61" s="242" t="str">
        <f t="shared" si="169"/>
        <v/>
      </c>
      <c r="AU61" s="242" t="str">
        <f t="shared" si="170"/>
        <v/>
      </c>
      <c r="AV61" s="242" t="str">
        <f t="shared" si="171"/>
        <v/>
      </c>
      <c r="AW61" s="242" t="str">
        <f t="shared" si="172"/>
        <v/>
      </c>
      <c r="AX61" s="242" t="str">
        <f t="shared" si="173"/>
        <v/>
      </c>
      <c r="AY61" s="242" t="str">
        <f t="shared" si="174"/>
        <v/>
      </c>
      <c r="AZ61" s="242" t="str">
        <f t="shared" si="175"/>
        <v/>
      </c>
      <c r="BA61" s="242" t="str">
        <f t="shared" si="176"/>
        <v/>
      </c>
      <c r="BB61" s="242" t="str">
        <f t="shared" si="177"/>
        <v/>
      </c>
      <c r="BQ61" s="231"/>
      <c r="BR61" s="231"/>
    </row>
    <row r="62" spans="1:70" ht="13.5" customHeight="1">
      <c r="A62" s="711">
        <v>53</v>
      </c>
      <c r="B62" s="712"/>
      <c r="C62" s="713"/>
      <c r="D62" s="714"/>
      <c r="E62" s="715"/>
      <c r="F62" s="716"/>
      <c r="G62" s="717"/>
      <c r="H62" s="718"/>
      <c r="I62" s="719"/>
      <c r="J62" s="709"/>
      <c r="K62" s="710"/>
      <c r="L62" s="709"/>
      <c r="M62" s="710"/>
      <c r="N62" s="688"/>
      <c r="O62" s="689"/>
      <c r="P62" s="709"/>
      <c r="Q62" s="710"/>
      <c r="R62" s="707"/>
      <c r="S62" s="746"/>
      <c r="T62" s="677" t="str">
        <f t="shared" si="148"/>
        <v/>
      </c>
      <c r="U62" s="678"/>
      <c r="V62" s="678"/>
      <c r="W62" s="678"/>
      <c r="X62" s="678"/>
      <c r="Y62" s="678"/>
      <c r="Z62" s="239" t="str">
        <f t="shared" si="149"/>
        <v/>
      </c>
      <c r="AA62" s="240" t="str">
        <f t="shared" si="150"/>
        <v/>
      </c>
      <c r="AB62" s="241" t="str">
        <f t="shared" si="151"/>
        <v/>
      </c>
      <c r="AC62" s="241" t="str">
        <f t="shared" si="152"/>
        <v/>
      </c>
      <c r="AD62" s="242" t="str">
        <f t="shared" si="153"/>
        <v>○</v>
      </c>
      <c r="AE62" s="242" t="str">
        <f t="shared" si="154"/>
        <v/>
      </c>
      <c r="AF62" s="242" t="str">
        <f t="shared" si="155"/>
        <v/>
      </c>
      <c r="AG62" s="242" t="str">
        <f t="shared" si="156"/>
        <v/>
      </c>
      <c r="AH62" s="242" t="str">
        <f t="shared" si="157"/>
        <v/>
      </c>
      <c r="AI62" s="242" t="str">
        <f t="shared" si="158"/>
        <v/>
      </c>
      <c r="AJ62" s="242" t="str">
        <f t="shared" si="159"/>
        <v/>
      </c>
      <c r="AK62" s="242" t="str">
        <f t="shared" si="160"/>
        <v/>
      </c>
      <c r="AL62" s="242" t="str">
        <f t="shared" si="161"/>
        <v/>
      </c>
      <c r="AM62" s="242" t="str">
        <f t="shared" si="162"/>
        <v/>
      </c>
      <c r="AN62" s="242" t="str">
        <f t="shared" si="163"/>
        <v/>
      </c>
      <c r="AO62" s="242" t="str">
        <f t="shared" si="164"/>
        <v/>
      </c>
      <c r="AP62" s="242" t="str">
        <f t="shared" si="165"/>
        <v/>
      </c>
      <c r="AQ62" s="242" t="str">
        <f t="shared" si="166"/>
        <v/>
      </c>
      <c r="AR62" s="242" t="str">
        <f t="shared" si="167"/>
        <v/>
      </c>
      <c r="AS62" s="242" t="str">
        <f t="shared" si="168"/>
        <v/>
      </c>
      <c r="AT62" s="242" t="str">
        <f t="shared" si="169"/>
        <v/>
      </c>
      <c r="AU62" s="242" t="str">
        <f t="shared" si="170"/>
        <v/>
      </c>
      <c r="AV62" s="242" t="str">
        <f t="shared" si="171"/>
        <v/>
      </c>
      <c r="AW62" s="242" t="str">
        <f t="shared" si="172"/>
        <v/>
      </c>
      <c r="AX62" s="242" t="str">
        <f t="shared" si="173"/>
        <v/>
      </c>
      <c r="AY62" s="242" t="str">
        <f t="shared" si="174"/>
        <v/>
      </c>
      <c r="AZ62" s="242" t="str">
        <f t="shared" si="175"/>
        <v/>
      </c>
      <c r="BA62" s="242" t="str">
        <f t="shared" si="176"/>
        <v/>
      </c>
      <c r="BB62" s="242" t="str">
        <f t="shared" si="177"/>
        <v/>
      </c>
      <c r="BQ62" s="231"/>
      <c r="BR62" s="231"/>
    </row>
    <row r="63" spans="1:70" ht="13.5" customHeight="1">
      <c r="A63" s="711">
        <v>54</v>
      </c>
      <c r="B63" s="712"/>
      <c r="C63" s="713"/>
      <c r="D63" s="714"/>
      <c r="E63" s="715"/>
      <c r="F63" s="716"/>
      <c r="G63" s="717"/>
      <c r="H63" s="718"/>
      <c r="I63" s="719"/>
      <c r="J63" s="709"/>
      <c r="K63" s="710"/>
      <c r="L63" s="709"/>
      <c r="M63" s="710"/>
      <c r="N63" s="688"/>
      <c r="O63" s="689"/>
      <c r="P63" s="709"/>
      <c r="Q63" s="710"/>
      <c r="R63" s="707"/>
      <c r="S63" s="746"/>
      <c r="T63" s="677" t="str">
        <f t="shared" si="148"/>
        <v/>
      </c>
      <c r="U63" s="678"/>
      <c r="V63" s="678"/>
      <c r="W63" s="678"/>
      <c r="X63" s="678"/>
      <c r="Y63" s="678"/>
      <c r="Z63" s="239" t="str">
        <f t="shared" si="149"/>
        <v/>
      </c>
      <c r="AA63" s="240" t="str">
        <f t="shared" si="150"/>
        <v/>
      </c>
      <c r="AB63" s="241" t="str">
        <f t="shared" si="151"/>
        <v/>
      </c>
      <c r="AC63" s="241" t="str">
        <f t="shared" si="152"/>
        <v/>
      </c>
      <c r="AD63" s="242" t="str">
        <f t="shared" si="153"/>
        <v>○</v>
      </c>
      <c r="AE63" s="242" t="str">
        <f t="shared" si="154"/>
        <v/>
      </c>
      <c r="AF63" s="242" t="str">
        <f t="shared" si="155"/>
        <v/>
      </c>
      <c r="AG63" s="242" t="str">
        <f t="shared" si="156"/>
        <v/>
      </c>
      <c r="AH63" s="242" t="str">
        <f t="shared" si="157"/>
        <v/>
      </c>
      <c r="AI63" s="242" t="str">
        <f t="shared" si="158"/>
        <v/>
      </c>
      <c r="AJ63" s="242" t="str">
        <f t="shared" si="159"/>
        <v/>
      </c>
      <c r="AK63" s="242" t="str">
        <f t="shared" si="160"/>
        <v/>
      </c>
      <c r="AL63" s="242" t="str">
        <f t="shared" si="161"/>
        <v/>
      </c>
      <c r="AM63" s="242" t="str">
        <f t="shared" si="162"/>
        <v/>
      </c>
      <c r="AN63" s="242" t="str">
        <f t="shared" si="163"/>
        <v/>
      </c>
      <c r="AO63" s="242" t="str">
        <f t="shared" si="164"/>
        <v/>
      </c>
      <c r="AP63" s="242" t="str">
        <f t="shared" si="165"/>
        <v/>
      </c>
      <c r="AQ63" s="242" t="str">
        <f t="shared" si="166"/>
        <v/>
      </c>
      <c r="AR63" s="242" t="str">
        <f t="shared" si="167"/>
        <v/>
      </c>
      <c r="AS63" s="242" t="str">
        <f t="shared" si="168"/>
        <v/>
      </c>
      <c r="AT63" s="242" t="str">
        <f t="shared" si="169"/>
        <v/>
      </c>
      <c r="AU63" s="242" t="str">
        <f t="shared" si="170"/>
        <v/>
      </c>
      <c r="AV63" s="242" t="str">
        <f t="shared" si="171"/>
        <v/>
      </c>
      <c r="AW63" s="242" t="str">
        <f t="shared" si="172"/>
        <v/>
      </c>
      <c r="AX63" s="242" t="str">
        <f t="shared" si="173"/>
        <v/>
      </c>
      <c r="AY63" s="242" t="str">
        <f t="shared" si="174"/>
        <v/>
      </c>
      <c r="AZ63" s="242" t="str">
        <f t="shared" si="175"/>
        <v/>
      </c>
      <c r="BA63" s="242" t="str">
        <f t="shared" si="176"/>
        <v/>
      </c>
      <c r="BB63" s="242" t="str">
        <f t="shared" si="177"/>
        <v/>
      </c>
      <c r="BQ63" s="231"/>
      <c r="BR63" s="231"/>
    </row>
    <row r="64" spans="1:70" ht="13.5" customHeight="1">
      <c r="A64" s="711">
        <v>55</v>
      </c>
      <c r="B64" s="712"/>
      <c r="C64" s="713"/>
      <c r="D64" s="714"/>
      <c r="E64" s="715"/>
      <c r="F64" s="716"/>
      <c r="G64" s="717"/>
      <c r="H64" s="718"/>
      <c r="I64" s="719"/>
      <c r="J64" s="709"/>
      <c r="K64" s="710"/>
      <c r="L64" s="709"/>
      <c r="M64" s="710"/>
      <c r="N64" s="688"/>
      <c r="O64" s="689"/>
      <c r="P64" s="709"/>
      <c r="Q64" s="710"/>
      <c r="R64" s="707"/>
      <c r="S64" s="746"/>
      <c r="T64" s="677" t="str">
        <f t="shared" si="148"/>
        <v/>
      </c>
      <c r="U64" s="678"/>
      <c r="V64" s="678"/>
      <c r="W64" s="678"/>
      <c r="X64" s="678"/>
      <c r="Y64" s="678"/>
      <c r="Z64" s="239" t="str">
        <f t="shared" si="149"/>
        <v/>
      </c>
      <c r="AA64" s="240" t="str">
        <f t="shared" si="150"/>
        <v/>
      </c>
      <c r="AB64" s="241" t="str">
        <f t="shared" si="151"/>
        <v/>
      </c>
      <c r="AC64" s="241" t="str">
        <f t="shared" si="152"/>
        <v/>
      </c>
      <c r="AD64" s="242" t="str">
        <f t="shared" si="153"/>
        <v>○</v>
      </c>
      <c r="AE64" s="242" t="str">
        <f t="shared" si="154"/>
        <v/>
      </c>
      <c r="AF64" s="242" t="str">
        <f t="shared" si="155"/>
        <v/>
      </c>
      <c r="AG64" s="242" t="str">
        <f t="shared" si="156"/>
        <v/>
      </c>
      <c r="AH64" s="242" t="str">
        <f t="shared" si="157"/>
        <v/>
      </c>
      <c r="AI64" s="242" t="str">
        <f t="shared" si="158"/>
        <v/>
      </c>
      <c r="AJ64" s="242" t="str">
        <f t="shared" si="159"/>
        <v/>
      </c>
      <c r="AK64" s="242" t="str">
        <f t="shared" si="160"/>
        <v/>
      </c>
      <c r="AL64" s="242" t="str">
        <f t="shared" si="161"/>
        <v/>
      </c>
      <c r="AM64" s="242" t="str">
        <f t="shared" si="162"/>
        <v/>
      </c>
      <c r="AN64" s="242" t="str">
        <f t="shared" si="163"/>
        <v/>
      </c>
      <c r="AO64" s="242" t="str">
        <f t="shared" si="164"/>
        <v/>
      </c>
      <c r="AP64" s="242" t="str">
        <f t="shared" si="165"/>
        <v/>
      </c>
      <c r="AQ64" s="242" t="str">
        <f t="shared" si="166"/>
        <v/>
      </c>
      <c r="AR64" s="242" t="str">
        <f t="shared" si="167"/>
        <v/>
      </c>
      <c r="AS64" s="242" t="str">
        <f t="shared" si="168"/>
        <v/>
      </c>
      <c r="AT64" s="242" t="str">
        <f t="shared" si="169"/>
        <v/>
      </c>
      <c r="AU64" s="242" t="str">
        <f t="shared" si="170"/>
        <v/>
      </c>
      <c r="AV64" s="242" t="str">
        <f t="shared" si="171"/>
        <v/>
      </c>
      <c r="AW64" s="242" t="str">
        <f t="shared" si="172"/>
        <v/>
      </c>
      <c r="AX64" s="242" t="str">
        <f t="shared" si="173"/>
        <v/>
      </c>
      <c r="AY64" s="242" t="str">
        <f t="shared" si="174"/>
        <v/>
      </c>
      <c r="AZ64" s="242" t="str">
        <f t="shared" si="175"/>
        <v/>
      </c>
      <c r="BA64" s="242" t="str">
        <f t="shared" si="176"/>
        <v/>
      </c>
      <c r="BB64" s="242" t="str">
        <f t="shared" si="177"/>
        <v/>
      </c>
      <c r="BQ64" s="231"/>
      <c r="BR64" s="231"/>
    </row>
    <row r="65" spans="1:70" ht="13.5" customHeight="1">
      <c r="A65" s="711">
        <v>56</v>
      </c>
      <c r="B65" s="712"/>
      <c r="C65" s="713"/>
      <c r="D65" s="714"/>
      <c r="E65" s="715"/>
      <c r="F65" s="716"/>
      <c r="G65" s="717"/>
      <c r="H65" s="718"/>
      <c r="I65" s="719"/>
      <c r="J65" s="709"/>
      <c r="K65" s="710"/>
      <c r="L65" s="709"/>
      <c r="M65" s="710"/>
      <c r="N65" s="688"/>
      <c r="O65" s="689"/>
      <c r="P65" s="709"/>
      <c r="Q65" s="710"/>
      <c r="R65" s="707"/>
      <c r="S65" s="746"/>
      <c r="T65" s="677" t="str">
        <f t="shared" si="148"/>
        <v/>
      </c>
      <c r="U65" s="678"/>
      <c r="V65" s="678"/>
      <c r="W65" s="678"/>
      <c r="X65" s="678"/>
      <c r="Y65" s="678"/>
      <c r="Z65" s="239" t="str">
        <f t="shared" si="149"/>
        <v/>
      </c>
      <c r="AA65" s="240" t="str">
        <f t="shared" si="150"/>
        <v/>
      </c>
      <c r="AB65" s="241" t="str">
        <f t="shared" si="151"/>
        <v/>
      </c>
      <c r="AC65" s="241" t="str">
        <f t="shared" si="152"/>
        <v/>
      </c>
      <c r="AD65" s="242" t="str">
        <f t="shared" si="153"/>
        <v>○</v>
      </c>
      <c r="AE65" s="242" t="str">
        <f t="shared" si="154"/>
        <v/>
      </c>
      <c r="AF65" s="242" t="str">
        <f t="shared" si="155"/>
        <v/>
      </c>
      <c r="AG65" s="242" t="str">
        <f t="shared" si="156"/>
        <v/>
      </c>
      <c r="AH65" s="242" t="str">
        <f t="shared" si="157"/>
        <v/>
      </c>
      <c r="AI65" s="242" t="str">
        <f t="shared" si="158"/>
        <v/>
      </c>
      <c r="AJ65" s="242" t="str">
        <f t="shared" si="159"/>
        <v/>
      </c>
      <c r="AK65" s="242" t="str">
        <f t="shared" si="160"/>
        <v/>
      </c>
      <c r="AL65" s="242" t="str">
        <f t="shared" si="161"/>
        <v/>
      </c>
      <c r="AM65" s="242" t="str">
        <f t="shared" si="162"/>
        <v/>
      </c>
      <c r="AN65" s="242" t="str">
        <f t="shared" si="163"/>
        <v/>
      </c>
      <c r="AO65" s="242" t="str">
        <f t="shared" si="164"/>
        <v/>
      </c>
      <c r="AP65" s="242" t="str">
        <f t="shared" si="165"/>
        <v/>
      </c>
      <c r="AQ65" s="242" t="str">
        <f t="shared" si="166"/>
        <v/>
      </c>
      <c r="AR65" s="242" t="str">
        <f t="shared" si="167"/>
        <v/>
      </c>
      <c r="AS65" s="242" t="str">
        <f t="shared" si="168"/>
        <v/>
      </c>
      <c r="AT65" s="242" t="str">
        <f t="shared" si="169"/>
        <v/>
      </c>
      <c r="AU65" s="242" t="str">
        <f t="shared" si="170"/>
        <v/>
      </c>
      <c r="AV65" s="242" t="str">
        <f t="shared" si="171"/>
        <v/>
      </c>
      <c r="AW65" s="242" t="str">
        <f t="shared" si="172"/>
        <v/>
      </c>
      <c r="AX65" s="242" t="str">
        <f t="shared" si="173"/>
        <v/>
      </c>
      <c r="AY65" s="242" t="str">
        <f t="shared" si="174"/>
        <v/>
      </c>
      <c r="AZ65" s="242" t="str">
        <f t="shared" si="175"/>
        <v/>
      </c>
      <c r="BA65" s="242" t="str">
        <f t="shared" si="176"/>
        <v/>
      </c>
      <c r="BB65" s="242" t="str">
        <f t="shared" si="177"/>
        <v/>
      </c>
      <c r="BQ65" s="231"/>
      <c r="BR65" s="231"/>
    </row>
    <row r="66" spans="1:70" ht="13.5" customHeight="1">
      <c r="A66" s="711">
        <v>57</v>
      </c>
      <c r="B66" s="712"/>
      <c r="C66" s="713"/>
      <c r="D66" s="714"/>
      <c r="E66" s="715"/>
      <c r="F66" s="713"/>
      <c r="G66" s="715"/>
      <c r="H66" s="718"/>
      <c r="I66" s="719"/>
      <c r="J66" s="709"/>
      <c r="K66" s="710"/>
      <c r="L66" s="709"/>
      <c r="M66" s="710"/>
      <c r="N66" s="688"/>
      <c r="O66" s="689"/>
      <c r="P66" s="709"/>
      <c r="Q66" s="710"/>
      <c r="R66" s="707"/>
      <c r="S66" s="746"/>
      <c r="T66" s="677" t="str">
        <f t="shared" si="148"/>
        <v/>
      </c>
      <c r="U66" s="678"/>
      <c r="V66" s="678"/>
      <c r="W66" s="678"/>
      <c r="X66" s="678"/>
      <c r="Y66" s="678"/>
      <c r="Z66" s="239" t="str">
        <f t="shared" si="149"/>
        <v/>
      </c>
      <c r="AA66" s="240" t="str">
        <f t="shared" si="150"/>
        <v/>
      </c>
      <c r="AB66" s="241" t="str">
        <f t="shared" si="151"/>
        <v/>
      </c>
      <c r="AC66" s="241" t="str">
        <f t="shared" si="152"/>
        <v/>
      </c>
      <c r="AD66" s="242" t="str">
        <f t="shared" si="153"/>
        <v>○</v>
      </c>
      <c r="AE66" s="242" t="str">
        <f t="shared" si="154"/>
        <v/>
      </c>
      <c r="AF66" s="242" t="str">
        <f t="shared" si="155"/>
        <v/>
      </c>
      <c r="AG66" s="242" t="str">
        <f t="shared" si="156"/>
        <v/>
      </c>
      <c r="AH66" s="242" t="str">
        <f t="shared" si="157"/>
        <v/>
      </c>
      <c r="AI66" s="242" t="str">
        <f t="shared" si="158"/>
        <v/>
      </c>
      <c r="AJ66" s="242" t="str">
        <f t="shared" si="159"/>
        <v/>
      </c>
      <c r="AK66" s="242" t="str">
        <f t="shared" si="160"/>
        <v/>
      </c>
      <c r="AL66" s="242" t="str">
        <f t="shared" si="161"/>
        <v/>
      </c>
      <c r="AM66" s="242" t="str">
        <f t="shared" si="162"/>
        <v/>
      </c>
      <c r="AN66" s="242" t="str">
        <f t="shared" si="163"/>
        <v/>
      </c>
      <c r="AO66" s="242" t="str">
        <f t="shared" si="164"/>
        <v/>
      </c>
      <c r="AP66" s="242" t="str">
        <f t="shared" si="165"/>
        <v/>
      </c>
      <c r="AQ66" s="242" t="str">
        <f t="shared" si="166"/>
        <v/>
      </c>
      <c r="AR66" s="242" t="str">
        <f t="shared" si="167"/>
        <v/>
      </c>
      <c r="AS66" s="242" t="str">
        <f t="shared" si="168"/>
        <v/>
      </c>
      <c r="AT66" s="242" t="str">
        <f t="shared" si="169"/>
        <v/>
      </c>
      <c r="AU66" s="242" t="str">
        <f t="shared" si="170"/>
        <v/>
      </c>
      <c r="AV66" s="242" t="str">
        <f t="shared" si="171"/>
        <v/>
      </c>
      <c r="AW66" s="242" t="str">
        <f t="shared" si="172"/>
        <v/>
      </c>
      <c r="AX66" s="242" t="str">
        <f t="shared" si="173"/>
        <v/>
      </c>
      <c r="AY66" s="242" t="str">
        <f t="shared" si="174"/>
        <v/>
      </c>
      <c r="AZ66" s="242" t="str">
        <f t="shared" si="175"/>
        <v/>
      </c>
      <c r="BA66" s="242" t="str">
        <f t="shared" si="176"/>
        <v/>
      </c>
      <c r="BB66" s="242" t="str">
        <f t="shared" si="177"/>
        <v/>
      </c>
      <c r="BQ66" s="231"/>
      <c r="BR66" s="231"/>
    </row>
    <row r="67" spans="1:70" ht="13.5" customHeight="1">
      <c r="A67" s="711">
        <v>58</v>
      </c>
      <c r="B67" s="712"/>
      <c r="C67" s="713"/>
      <c r="D67" s="714"/>
      <c r="E67" s="715"/>
      <c r="F67" s="713"/>
      <c r="G67" s="715"/>
      <c r="H67" s="718"/>
      <c r="I67" s="719"/>
      <c r="J67" s="709"/>
      <c r="K67" s="710"/>
      <c r="L67" s="709"/>
      <c r="M67" s="710"/>
      <c r="N67" s="688"/>
      <c r="O67" s="689"/>
      <c r="P67" s="709"/>
      <c r="Q67" s="710"/>
      <c r="R67" s="707"/>
      <c r="S67" s="746"/>
      <c r="T67" s="677" t="str">
        <f t="shared" si="148"/>
        <v/>
      </c>
      <c r="U67" s="678"/>
      <c r="V67" s="678"/>
      <c r="W67" s="678"/>
      <c r="X67" s="678"/>
      <c r="Y67" s="678"/>
      <c r="Z67" s="239" t="str">
        <f t="shared" si="149"/>
        <v/>
      </c>
      <c r="AA67" s="240" t="str">
        <f t="shared" si="150"/>
        <v/>
      </c>
      <c r="AB67" s="241" t="str">
        <f t="shared" si="151"/>
        <v/>
      </c>
      <c r="AC67" s="241" t="str">
        <f t="shared" si="152"/>
        <v/>
      </c>
      <c r="AD67" s="242" t="str">
        <f t="shared" si="153"/>
        <v>○</v>
      </c>
      <c r="AE67" s="242" t="str">
        <f t="shared" si="154"/>
        <v/>
      </c>
      <c r="AF67" s="242" t="str">
        <f t="shared" si="155"/>
        <v/>
      </c>
      <c r="AG67" s="242" t="str">
        <f t="shared" si="156"/>
        <v/>
      </c>
      <c r="AH67" s="242" t="str">
        <f t="shared" si="157"/>
        <v/>
      </c>
      <c r="AI67" s="242" t="str">
        <f t="shared" si="158"/>
        <v/>
      </c>
      <c r="AJ67" s="242" t="str">
        <f t="shared" si="159"/>
        <v/>
      </c>
      <c r="AK67" s="242" t="str">
        <f t="shared" si="160"/>
        <v/>
      </c>
      <c r="AL67" s="242" t="str">
        <f t="shared" si="161"/>
        <v/>
      </c>
      <c r="AM67" s="242" t="str">
        <f t="shared" si="162"/>
        <v/>
      </c>
      <c r="AN67" s="242" t="str">
        <f t="shared" si="163"/>
        <v/>
      </c>
      <c r="AO67" s="242" t="str">
        <f t="shared" si="164"/>
        <v/>
      </c>
      <c r="AP67" s="242" t="str">
        <f t="shared" si="165"/>
        <v/>
      </c>
      <c r="AQ67" s="242" t="str">
        <f t="shared" si="166"/>
        <v/>
      </c>
      <c r="AR67" s="242" t="str">
        <f t="shared" si="167"/>
        <v/>
      </c>
      <c r="AS67" s="242" t="str">
        <f t="shared" si="168"/>
        <v/>
      </c>
      <c r="AT67" s="242" t="str">
        <f t="shared" si="169"/>
        <v/>
      </c>
      <c r="AU67" s="242" t="str">
        <f t="shared" si="170"/>
        <v/>
      </c>
      <c r="AV67" s="242" t="str">
        <f t="shared" si="171"/>
        <v/>
      </c>
      <c r="AW67" s="242" t="str">
        <f t="shared" si="172"/>
        <v/>
      </c>
      <c r="AX67" s="242" t="str">
        <f t="shared" si="173"/>
        <v/>
      </c>
      <c r="AY67" s="242" t="str">
        <f t="shared" si="174"/>
        <v/>
      </c>
      <c r="AZ67" s="242" t="str">
        <f t="shared" si="175"/>
        <v/>
      </c>
      <c r="BA67" s="242" t="str">
        <f t="shared" si="176"/>
        <v/>
      </c>
      <c r="BB67" s="242" t="str">
        <f t="shared" si="177"/>
        <v/>
      </c>
      <c r="BQ67" s="231"/>
      <c r="BR67" s="231"/>
    </row>
    <row r="68" spans="1:70" ht="13.5" customHeight="1">
      <c r="A68" s="711">
        <v>59</v>
      </c>
      <c r="B68" s="712"/>
      <c r="C68" s="713"/>
      <c r="D68" s="714"/>
      <c r="E68" s="715"/>
      <c r="F68" s="713"/>
      <c r="G68" s="715"/>
      <c r="H68" s="718"/>
      <c r="I68" s="719"/>
      <c r="J68" s="709"/>
      <c r="K68" s="710"/>
      <c r="L68" s="709"/>
      <c r="M68" s="710"/>
      <c r="N68" s="688"/>
      <c r="O68" s="689"/>
      <c r="P68" s="709"/>
      <c r="Q68" s="710"/>
      <c r="R68" s="707"/>
      <c r="S68" s="746"/>
      <c r="T68" s="677" t="str">
        <f t="shared" si="148"/>
        <v/>
      </c>
      <c r="U68" s="678"/>
      <c r="V68" s="678"/>
      <c r="W68" s="678"/>
      <c r="X68" s="678"/>
      <c r="Y68" s="678"/>
      <c r="Z68" s="239" t="str">
        <f t="shared" si="149"/>
        <v/>
      </c>
      <c r="AA68" s="240" t="str">
        <f t="shared" si="150"/>
        <v/>
      </c>
      <c r="AB68" s="241" t="str">
        <f t="shared" si="151"/>
        <v/>
      </c>
      <c r="AC68" s="241" t="str">
        <f t="shared" si="152"/>
        <v/>
      </c>
      <c r="AD68" s="242" t="str">
        <f t="shared" si="153"/>
        <v>○</v>
      </c>
      <c r="AE68" s="242" t="str">
        <f t="shared" si="154"/>
        <v/>
      </c>
      <c r="AF68" s="242" t="str">
        <f t="shared" si="155"/>
        <v/>
      </c>
      <c r="AG68" s="242" t="str">
        <f t="shared" si="156"/>
        <v/>
      </c>
      <c r="AH68" s="242" t="str">
        <f t="shared" si="157"/>
        <v/>
      </c>
      <c r="AI68" s="242" t="str">
        <f t="shared" si="158"/>
        <v/>
      </c>
      <c r="AJ68" s="242" t="str">
        <f t="shared" si="159"/>
        <v/>
      </c>
      <c r="AK68" s="242" t="str">
        <f t="shared" si="160"/>
        <v/>
      </c>
      <c r="AL68" s="242" t="str">
        <f t="shared" si="161"/>
        <v/>
      </c>
      <c r="AM68" s="242" t="str">
        <f t="shared" si="162"/>
        <v/>
      </c>
      <c r="AN68" s="242" t="str">
        <f t="shared" si="163"/>
        <v/>
      </c>
      <c r="AO68" s="242" t="str">
        <f t="shared" si="164"/>
        <v/>
      </c>
      <c r="AP68" s="242" t="str">
        <f t="shared" si="165"/>
        <v/>
      </c>
      <c r="AQ68" s="242" t="str">
        <f t="shared" si="166"/>
        <v/>
      </c>
      <c r="AR68" s="242" t="str">
        <f t="shared" si="167"/>
        <v/>
      </c>
      <c r="AS68" s="242" t="str">
        <f t="shared" si="168"/>
        <v/>
      </c>
      <c r="AT68" s="242" t="str">
        <f t="shared" si="169"/>
        <v/>
      </c>
      <c r="AU68" s="242" t="str">
        <f t="shared" si="170"/>
        <v/>
      </c>
      <c r="AV68" s="242" t="str">
        <f t="shared" si="171"/>
        <v/>
      </c>
      <c r="AW68" s="242" t="str">
        <f t="shared" si="172"/>
        <v/>
      </c>
      <c r="AX68" s="242" t="str">
        <f t="shared" si="173"/>
        <v/>
      </c>
      <c r="AY68" s="242" t="str">
        <f t="shared" si="174"/>
        <v/>
      </c>
      <c r="AZ68" s="242" t="str">
        <f t="shared" si="175"/>
        <v/>
      </c>
      <c r="BA68" s="242" t="str">
        <f t="shared" si="176"/>
        <v/>
      </c>
      <c r="BB68" s="242" t="str">
        <f t="shared" si="177"/>
        <v/>
      </c>
      <c r="BQ68" s="231"/>
      <c r="BR68" s="231"/>
    </row>
    <row r="69" spans="1:70" ht="13.5" customHeight="1">
      <c r="A69" s="711">
        <v>60</v>
      </c>
      <c r="B69" s="712"/>
      <c r="C69" s="713"/>
      <c r="D69" s="714"/>
      <c r="E69" s="715"/>
      <c r="F69" s="713"/>
      <c r="G69" s="715"/>
      <c r="H69" s="718"/>
      <c r="I69" s="719"/>
      <c r="J69" s="709"/>
      <c r="K69" s="710"/>
      <c r="L69" s="709"/>
      <c r="M69" s="710"/>
      <c r="N69" s="688"/>
      <c r="O69" s="689"/>
      <c r="P69" s="709"/>
      <c r="Q69" s="710"/>
      <c r="R69" s="707"/>
      <c r="S69" s="746"/>
      <c r="T69" s="677" t="str">
        <f t="shared" si="148"/>
        <v/>
      </c>
      <c r="U69" s="678"/>
      <c r="V69" s="678"/>
      <c r="W69" s="678"/>
      <c r="X69" s="678"/>
      <c r="Y69" s="678"/>
      <c r="Z69" s="239" t="str">
        <f t="shared" si="149"/>
        <v/>
      </c>
      <c r="AA69" s="240" t="str">
        <f t="shared" si="150"/>
        <v/>
      </c>
      <c r="AB69" s="241" t="str">
        <f t="shared" si="151"/>
        <v/>
      </c>
      <c r="AC69" s="241" t="str">
        <f t="shared" si="152"/>
        <v/>
      </c>
      <c r="AD69" s="242" t="str">
        <f t="shared" si="153"/>
        <v>○</v>
      </c>
      <c r="AE69" s="242" t="str">
        <f t="shared" si="154"/>
        <v/>
      </c>
      <c r="AF69" s="242" t="str">
        <f t="shared" si="155"/>
        <v/>
      </c>
      <c r="AG69" s="242" t="str">
        <f t="shared" si="156"/>
        <v/>
      </c>
      <c r="AH69" s="242" t="str">
        <f t="shared" si="157"/>
        <v/>
      </c>
      <c r="AI69" s="242" t="str">
        <f t="shared" si="158"/>
        <v/>
      </c>
      <c r="AJ69" s="242" t="str">
        <f t="shared" si="159"/>
        <v/>
      </c>
      <c r="AK69" s="242" t="str">
        <f t="shared" si="160"/>
        <v/>
      </c>
      <c r="AL69" s="242" t="str">
        <f t="shared" si="161"/>
        <v/>
      </c>
      <c r="AM69" s="242" t="str">
        <f t="shared" si="162"/>
        <v/>
      </c>
      <c r="AN69" s="242" t="str">
        <f t="shared" si="163"/>
        <v/>
      </c>
      <c r="AO69" s="242" t="str">
        <f t="shared" si="164"/>
        <v/>
      </c>
      <c r="AP69" s="242" t="str">
        <f t="shared" si="165"/>
        <v/>
      </c>
      <c r="AQ69" s="242" t="str">
        <f t="shared" si="166"/>
        <v/>
      </c>
      <c r="AR69" s="242" t="str">
        <f t="shared" si="167"/>
        <v/>
      </c>
      <c r="AS69" s="242" t="str">
        <f t="shared" si="168"/>
        <v/>
      </c>
      <c r="AT69" s="242" t="str">
        <f t="shared" si="169"/>
        <v/>
      </c>
      <c r="AU69" s="242" t="str">
        <f t="shared" si="170"/>
        <v/>
      </c>
      <c r="AV69" s="242" t="str">
        <f t="shared" si="171"/>
        <v/>
      </c>
      <c r="AW69" s="242" t="str">
        <f t="shared" si="172"/>
        <v/>
      </c>
      <c r="AX69" s="242" t="str">
        <f t="shared" si="173"/>
        <v/>
      </c>
      <c r="AY69" s="242" t="str">
        <f t="shared" si="174"/>
        <v/>
      </c>
      <c r="AZ69" s="242" t="str">
        <f t="shared" si="175"/>
        <v/>
      </c>
      <c r="BA69" s="242" t="str">
        <f t="shared" si="176"/>
        <v/>
      </c>
      <c r="BB69" s="242" t="str">
        <f t="shared" si="177"/>
        <v/>
      </c>
      <c r="BQ69" s="231"/>
      <c r="BR69" s="231"/>
    </row>
    <row r="70" spans="1:70" ht="13.5" customHeight="1">
      <c r="A70" s="711">
        <v>61</v>
      </c>
      <c r="B70" s="712"/>
      <c r="C70" s="713"/>
      <c r="D70" s="714"/>
      <c r="E70" s="715"/>
      <c r="F70" s="713"/>
      <c r="G70" s="715"/>
      <c r="H70" s="718"/>
      <c r="I70" s="719"/>
      <c r="J70" s="709"/>
      <c r="K70" s="710"/>
      <c r="L70" s="709"/>
      <c r="M70" s="710"/>
      <c r="N70" s="688"/>
      <c r="O70" s="689"/>
      <c r="P70" s="709"/>
      <c r="Q70" s="710"/>
      <c r="R70" s="707"/>
      <c r="S70" s="746"/>
      <c r="T70" s="677" t="str">
        <f t="shared" si="148"/>
        <v/>
      </c>
      <c r="U70" s="678"/>
      <c r="V70" s="678"/>
      <c r="W70" s="678"/>
      <c r="X70" s="678"/>
      <c r="Y70" s="678"/>
      <c r="Z70" s="239" t="str">
        <f t="shared" si="149"/>
        <v/>
      </c>
      <c r="AA70" s="240" t="str">
        <f t="shared" si="150"/>
        <v/>
      </c>
      <c r="AB70" s="241" t="str">
        <f t="shared" si="151"/>
        <v/>
      </c>
      <c r="AC70" s="241" t="str">
        <f t="shared" si="152"/>
        <v/>
      </c>
      <c r="AD70" s="242" t="str">
        <f t="shared" si="153"/>
        <v>○</v>
      </c>
      <c r="AE70" s="242" t="str">
        <f t="shared" si="154"/>
        <v/>
      </c>
      <c r="AF70" s="242" t="str">
        <f t="shared" si="155"/>
        <v/>
      </c>
      <c r="AG70" s="242" t="str">
        <f t="shared" si="156"/>
        <v/>
      </c>
      <c r="AH70" s="242" t="str">
        <f t="shared" si="157"/>
        <v/>
      </c>
      <c r="AI70" s="242" t="str">
        <f t="shared" si="158"/>
        <v/>
      </c>
      <c r="AJ70" s="242" t="str">
        <f t="shared" si="159"/>
        <v/>
      </c>
      <c r="AK70" s="242" t="str">
        <f t="shared" si="160"/>
        <v/>
      </c>
      <c r="AL70" s="242" t="str">
        <f t="shared" si="161"/>
        <v/>
      </c>
      <c r="AM70" s="242" t="str">
        <f t="shared" si="162"/>
        <v/>
      </c>
      <c r="AN70" s="242" t="str">
        <f t="shared" si="163"/>
        <v/>
      </c>
      <c r="AO70" s="242" t="str">
        <f t="shared" si="164"/>
        <v/>
      </c>
      <c r="AP70" s="242" t="str">
        <f t="shared" si="165"/>
        <v/>
      </c>
      <c r="AQ70" s="242" t="str">
        <f t="shared" si="166"/>
        <v/>
      </c>
      <c r="AR70" s="242" t="str">
        <f t="shared" si="167"/>
        <v/>
      </c>
      <c r="AS70" s="242" t="str">
        <f t="shared" si="168"/>
        <v/>
      </c>
      <c r="AT70" s="242" t="str">
        <f t="shared" si="169"/>
        <v/>
      </c>
      <c r="AU70" s="242" t="str">
        <f t="shared" si="170"/>
        <v/>
      </c>
      <c r="AV70" s="242" t="str">
        <f t="shared" si="171"/>
        <v/>
      </c>
      <c r="AW70" s="242" t="str">
        <f t="shared" si="172"/>
        <v/>
      </c>
      <c r="AX70" s="242" t="str">
        <f t="shared" si="173"/>
        <v/>
      </c>
      <c r="AY70" s="242" t="str">
        <f t="shared" si="174"/>
        <v/>
      </c>
      <c r="AZ70" s="242" t="str">
        <f t="shared" si="175"/>
        <v/>
      </c>
      <c r="BA70" s="242" t="str">
        <f t="shared" si="176"/>
        <v/>
      </c>
      <c r="BB70" s="242" t="str">
        <f t="shared" si="177"/>
        <v/>
      </c>
      <c r="BQ70" s="231"/>
      <c r="BR70" s="231"/>
    </row>
    <row r="71" spans="1:70" ht="13.5" customHeight="1">
      <c r="A71" s="711">
        <v>62</v>
      </c>
      <c r="B71" s="712"/>
      <c r="C71" s="713"/>
      <c r="D71" s="714"/>
      <c r="E71" s="715"/>
      <c r="F71" s="713"/>
      <c r="G71" s="715"/>
      <c r="H71" s="718"/>
      <c r="I71" s="719"/>
      <c r="J71" s="709"/>
      <c r="K71" s="710"/>
      <c r="L71" s="709"/>
      <c r="M71" s="710"/>
      <c r="N71" s="688"/>
      <c r="O71" s="689"/>
      <c r="P71" s="709"/>
      <c r="Q71" s="710"/>
      <c r="R71" s="707"/>
      <c r="S71" s="746"/>
      <c r="T71" s="677" t="str">
        <f t="shared" si="148"/>
        <v/>
      </c>
      <c r="U71" s="678"/>
      <c r="V71" s="678"/>
      <c r="W71" s="678"/>
      <c r="X71" s="678"/>
      <c r="Y71" s="678"/>
      <c r="Z71" s="239" t="str">
        <f t="shared" si="149"/>
        <v/>
      </c>
      <c r="AA71" s="240" t="str">
        <f t="shared" si="150"/>
        <v/>
      </c>
      <c r="AB71" s="241" t="str">
        <f t="shared" si="151"/>
        <v/>
      </c>
      <c r="AC71" s="241" t="str">
        <f t="shared" si="152"/>
        <v/>
      </c>
      <c r="AD71" s="242" t="str">
        <f t="shared" si="153"/>
        <v>○</v>
      </c>
      <c r="AE71" s="242" t="str">
        <f t="shared" si="154"/>
        <v/>
      </c>
      <c r="AF71" s="242" t="str">
        <f t="shared" si="155"/>
        <v/>
      </c>
      <c r="AG71" s="242" t="str">
        <f t="shared" si="156"/>
        <v/>
      </c>
      <c r="AH71" s="242" t="str">
        <f t="shared" si="157"/>
        <v/>
      </c>
      <c r="AI71" s="242" t="str">
        <f t="shared" si="158"/>
        <v/>
      </c>
      <c r="AJ71" s="242" t="str">
        <f t="shared" si="159"/>
        <v/>
      </c>
      <c r="AK71" s="242" t="str">
        <f t="shared" si="160"/>
        <v/>
      </c>
      <c r="AL71" s="242" t="str">
        <f t="shared" si="161"/>
        <v/>
      </c>
      <c r="AM71" s="242" t="str">
        <f t="shared" si="162"/>
        <v/>
      </c>
      <c r="AN71" s="242" t="str">
        <f t="shared" si="163"/>
        <v/>
      </c>
      <c r="AO71" s="242" t="str">
        <f t="shared" si="164"/>
        <v/>
      </c>
      <c r="AP71" s="242" t="str">
        <f t="shared" si="165"/>
        <v/>
      </c>
      <c r="AQ71" s="242" t="str">
        <f t="shared" si="166"/>
        <v/>
      </c>
      <c r="AR71" s="242" t="str">
        <f t="shared" si="167"/>
        <v/>
      </c>
      <c r="AS71" s="242" t="str">
        <f t="shared" si="168"/>
        <v/>
      </c>
      <c r="AT71" s="242" t="str">
        <f t="shared" si="169"/>
        <v/>
      </c>
      <c r="AU71" s="242" t="str">
        <f t="shared" si="170"/>
        <v/>
      </c>
      <c r="AV71" s="242" t="str">
        <f t="shared" si="171"/>
        <v/>
      </c>
      <c r="AW71" s="242" t="str">
        <f t="shared" si="172"/>
        <v/>
      </c>
      <c r="AX71" s="242" t="str">
        <f t="shared" si="173"/>
        <v/>
      </c>
      <c r="AY71" s="242" t="str">
        <f t="shared" si="174"/>
        <v/>
      </c>
      <c r="AZ71" s="242" t="str">
        <f t="shared" si="175"/>
        <v/>
      </c>
      <c r="BA71" s="242" t="str">
        <f t="shared" si="176"/>
        <v/>
      </c>
      <c r="BB71" s="242" t="str">
        <f t="shared" si="177"/>
        <v/>
      </c>
      <c r="BQ71" s="231"/>
      <c r="BR71" s="231"/>
    </row>
    <row r="72" spans="1:70" ht="13.5" customHeight="1">
      <c r="A72" s="711">
        <v>63</v>
      </c>
      <c r="B72" s="712"/>
      <c r="C72" s="713"/>
      <c r="D72" s="714"/>
      <c r="E72" s="715"/>
      <c r="F72" s="713"/>
      <c r="G72" s="715"/>
      <c r="H72" s="718"/>
      <c r="I72" s="719"/>
      <c r="J72" s="709"/>
      <c r="K72" s="710"/>
      <c r="L72" s="709"/>
      <c r="M72" s="710"/>
      <c r="N72" s="688"/>
      <c r="O72" s="689"/>
      <c r="P72" s="709"/>
      <c r="Q72" s="710"/>
      <c r="R72" s="707"/>
      <c r="S72" s="746"/>
      <c r="T72" s="677" t="str">
        <f t="shared" si="148"/>
        <v/>
      </c>
      <c r="U72" s="678"/>
      <c r="V72" s="678"/>
      <c r="W72" s="678"/>
      <c r="X72" s="678"/>
      <c r="Y72" s="678"/>
      <c r="Z72" s="239" t="str">
        <f t="shared" si="149"/>
        <v/>
      </c>
      <c r="AA72" s="240" t="str">
        <f t="shared" si="150"/>
        <v/>
      </c>
      <c r="AB72" s="241" t="str">
        <f t="shared" si="151"/>
        <v/>
      </c>
      <c r="AC72" s="241" t="str">
        <f t="shared" si="152"/>
        <v/>
      </c>
      <c r="AD72" s="242" t="str">
        <f t="shared" si="153"/>
        <v>○</v>
      </c>
      <c r="AE72" s="242" t="str">
        <f t="shared" si="154"/>
        <v/>
      </c>
      <c r="AF72" s="242" t="str">
        <f t="shared" si="155"/>
        <v/>
      </c>
      <c r="AG72" s="242" t="str">
        <f t="shared" si="156"/>
        <v/>
      </c>
      <c r="AH72" s="242" t="str">
        <f t="shared" si="157"/>
        <v/>
      </c>
      <c r="AI72" s="242" t="str">
        <f t="shared" si="158"/>
        <v/>
      </c>
      <c r="AJ72" s="242" t="str">
        <f t="shared" si="159"/>
        <v/>
      </c>
      <c r="AK72" s="242" t="str">
        <f t="shared" si="160"/>
        <v/>
      </c>
      <c r="AL72" s="242" t="str">
        <f t="shared" si="161"/>
        <v/>
      </c>
      <c r="AM72" s="242" t="str">
        <f t="shared" si="162"/>
        <v/>
      </c>
      <c r="AN72" s="242" t="str">
        <f t="shared" si="163"/>
        <v/>
      </c>
      <c r="AO72" s="242" t="str">
        <f t="shared" si="164"/>
        <v/>
      </c>
      <c r="AP72" s="242" t="str">
        <f t="shared" si="165"/>
        <v/>
      </c>
      <c r="AQ72" s="242" t="str">
        <f t="shared" si="166"/>
        <v/>
      </c>
      <c r="AR72" s="242" t="str">
        <f t="shared" si="167"/>
        <v/>
      </c>
      <c r="AS72" s="242" t="str">
        <f t="shared" si="168"/>
        <v/>
      </c>
      <c r="AT72" s="242" t="str">
        <f t="shared" si="169"/>
        <v/>
      </c>
      <c r="AU72" s="242" t="str">
        <f t="shared" si="170"/>
        <v/>
      </c>
      <c r="AV72" s="242" t="str">
        <f t="shared" si="171"/>
        <v/>
      </c>
      <c r="AW72" s="242" t="str">
        <f t="shared" si="172"/>
        <v/>
      </c>
      <c r="AX72" s="242" t="str">
        <f t="shared" si="173"/>
        <v/>
      </c>
      <c r="AY72" s="242" t="str">
        <f t="shared" si="174"/>
        <v/>
      </c>
      <c r="AZ72" s="242" t="str">
        <f t="shared" si="175"/>
        <v/>
      </c>
      <c r="BA72" s="242" t="str">
        <f t="shared" si="176"/>
        <v/>
      </c>
      <c r="BB72" s="242" t="str">
        <f t="shared" si="177"/>
        <v/>
      </c>
      <c r="BQ72" s="231"/>
      <c r="BR72" s="231"/>
    </row>
    <row r="73" spans="1:70" ht="13.5" customHeight="1">
      <c r="A73" s="711">
        <v>64</v>
      </c>
      <c r="B73" s="712"/>
      <c r="C73" s="713"/>
      <c r="D73" s="714"/>
      <c r="E73" s="715"/>
      <c r="F73" s="713"/>
      <c r="G73" s="715"/>
      <c r="H73" s="718"/>
      <c r="I73" s="719"/>
      <c r="J73" s="709"/>
      <c r="K73" s="710"/>
      <c r="L73" s="709"/>
      <c r="M73" s="710"/>
      <c r="N73" s="688"/>
      <c r="O73" s="689"/>
      <c r="P73" s="709"/>
      <c r="Q73" s="710"/>
      <c r="R73" s="707"/>
      <c r="S73" s="746"/>
      <c r="T73" s="677" t="str">
        <f t="shared" si="148"/>
        <v/>
      </c>
      <c r="U73" s="678"/>
      <c r="V73" s="678"/>
      <c r="W73" s="678"/>
      <c r="X73" s="678"/>
      <c r="Y73" s="678"/>
      <c r="Z73" s="239" t="str">
        <f t="shared" si="149"/>
        <v/>
      </c>
      <c r="AA73" s="240" t="str">
        <f t="shared" si="150"/>
        <v/>
      </c>
      <c r="AB73" s="241" t="str">
        <f t="shared" si="151"/>
        <v/>
      </c>
      <c r="AC73" s="241" t="str">
        <f t="shared" si="152"/>
        <v/>
      </c>
      <c r="AD73" s="242" t="str">
        <f t="shared" si="153"/>
        <v>○</v>
      </c>
      <c r="AE73" s="242" t="str">
        <f t="shared" si="154"/>
        <v/>
      </c>
      <c r="AF73" s="242" t="str">
        <f t="shared" si="155"/>
        <v/>
      </c>
      <c r="AG73" s="242" t="str">
        <f t="shared" si="156"/>
        <v/>
      </c>
      <c r="AH73" s="242" t="str">
        <f t="shared" si="157"/>
        <v/>
      </c>
      <c r="AI73" s="242" t="str">
        <f t="shared" si="158"/>
        <v/>
      </c>
      <c r="AJ73" s="242" t="str">
        <f t="shared" si="159"/>
        <v/>
      </c>
      <c r="AK73" s="242" t="str">
        <f t="shared" si="160"/>
        <v/>
      </c>
      <c r="AL73" s="242" t="str">
        <f t="shared" si="161"/>
        <v/>
      </c>
      <c r="AM73" s="242" t="str">
        <f t="shared" si="162"/>
        <v/>
      </c>
      <c r="AN73" s="242" t="str">
        <f t="shared" si="163"/>
        <v/>
      </c>
      <c r="AO73" s="242" t="str">
        <f t="shared" si="164"/>
        <v/>
      </c>
      <c r="AP73" s="242" t="str">
        <f t="shared" si="165"/>
        <v/>
      </c>
      <c r="AQ73" s="242" t="str">
        <f t="shared" si="166"/>
        <v/>
      </c>
      <c r="AR73" s="242" t="str">
        <f t="shared" si="167"/>
        <v/>
      </c>
      <c r="AS73" s="242" t="str">
        <f t="shared" si="168"/>
        <v/>
      </c>
      <c r="AT73" s="242" t="str">
        <f t="shared" si="169"/>
        <v/>
      </c>
      <c r="AU73" s="242" t="str">
        <f t="shared" si="170"/>
        <v/>
      </c>
      <c r="AV73" s="242" t="str">
        <f t="shared" si="171"/>
        <v/>
      </c>
      <c r="AW73" s="242" t="str">
        <f t="shared" si="172"/>
        <v/>
      </c>
      <c r="AX73" s="242" t="str">
        <f t="shared" si="173"/>
        <v/>
      </c>
      <c r="AY73" s="242" t="str">
        <f t="shared" si="174"/>
        <v/>
      </c>
      <c r="AZ73" s="242" t="str">
        <f t="shared" si="175"/>
        <v/>
      </c>
      <c r="BA73" s="242" t="str">
        <f t="shared" si="176"/>
        <v/>
      </c>
      <c r="BB73" s="242" t="str">
        <f t="shared" si="177"/>
        <v/>
      </c>
      <c r="BQ73" s="231"/>
      <c r="BR73" s="231"/>
    </row>
    <row r="74" spans="1:70" ht="13.5" customHeight="1">
      <c r="A74" s="711">
        <v>65</v>
      </c>
      <c r="B74" s="712"/>
      <c r="C74" s="713"/>
      <c r="D74" s="714"/>
      <c r="E74" s="715"/>
      <c r="F74" s="713"/>
      <c r="G74" s="715"/>
      <c r="H74" s="718"/>
      <c r="I74" s="719"/>
      <c r="J74" s="709"/>
      <c r="K74" s="710"/>
      <c r="L74" s="709"/>
      <c r="M74" s="710"/>
      <c r="N74" s="688"/>
      <c r="O74" s="689"/>
      <c r="P74" s="709"/>
      <c r="Q74" s="710"/>
      <c r="R74" s="707"/>
      <c r="S74" s="746"/>
      <c r="T74" s="677" t="str">
        <f t="shared" si="148"/>
        <v/>
      </c>
      <c r="U74" s="678"/>
      <c r="V74" s="678"/>
      <c r="W74" s="678"/>
      <c r="X74" s="678"/>
      <c r="Y74" s="678"/>
      <c r="Z74" s="239" t="str">
        <f t="shared" si="149"/>
        <v/>
      </c>
      <c r="AA74" s="240" t="str">
        <f t="shared" si="150"/>
        <v/>
      </c>
      <c r="AB74" s="241" t="str">
        <f t="shared" si="151"/>
        <v/>
      </c>
      <c r="AC74" s="241" t="str">
        <f t="shared" si="152"/>
        <v/>
      </c>
      <c r="AD74" s="242" t="str">
        <f t="shared" si="153"/>
        <v>○</v>
      </c>
      <c r="AE74" s="242" t="str">
        <f t="shared" si="154"/>
        <v/>
      </c>
      <c r="AF74" s="242" t="str">
        <f t="shared" si="155"/>
        <v/>
      </c>
      <c r="AG74" s="242" t="str">
        <f t="shared" si="156"/>
        <v/>
      </c>
      <c r="AH74" s="242" t="str">
        <f t="shared" si="157"/>
        <v/>
      </c>
      <c r="AI74" s="242" t="str">
        <f t="shared" si="158"/>
        <v/>
      </c>
      <c r="AJ74" s="242" t="str">
        <f t="shared" si="159"/>
        <v/>
      </c>
      <c r="AK74" s="242" t="str">
        <f t="shared" si="160"/>
        <v/>
      </c>
      <c r="AL74" s="242" t="str">
        <f t="shared" si="161"/>
        <v/>
      </c>
      <c r="AM74" s="242" t="str">
        <f t="shared" si="162"/>
        <v/>
      </c>
      <c r="AN74" s="242" t="str">
        <f t="shared" si="163"/>
        <v/>
      </c>
      <c r="AO74" s="242" t="str">
        <f t="shared" si="164"/>
        <v/>
      </c>
      <c r="AP74" s="242" t="str">
        <f t="shared" si="165"/>
        <v/>
      </c>
      <c r="AQ74" s="242" t="str">
        <f t="shared" si="166"/>
        <v/>
      </c>
      <c r="AR74" s="242" t="str">
        <f t="shared" si="167"/>
        <v/>
      </c>
      <c r="AS74" s="242" t="str">
        <f t="shared" si="168"/>
        <v/>
      </c>
      <c r="AT74" s="242" t="str">
        <f t="shared" si="169"/>
        <v/>
      </c>
      <c r="AU74" s="242" t="str">
        <f t="shared" si="170"/>
        <v/>
      </c>
      <c r="AV74" s="242" t="str">
        <f t="shared" si="171"/>
        <v/>
      </c>
      <c r="AW74" s="242" t="str">
        <f t="shared" si="172"/>
        <v/>
      </c>
      <c r="AX74" s="242" t="str">
        <f t="shared" si="173"/>
        <v/>
      </c>
      <c r="AY74" s="242" t="str">
        <f t="shared" si="174"/>
        <v/>
      </c>
      <c r="AZ74" s="242" t="str">
        <f t="shared" si="175"/>
        <v/>
      </c>
      <c r="BA74" s="242" t="str">
        <f t="shared" si="176"/>
        <v/>
      </c>
      <c r="BB74" s="242" t="str">
        <f t="shared" si="177"/>
        <v/>
      </c>
      <c r="BQ74" s="231"/>
      <c r="BR74" s="231"/>
    </row>
    <row r="75" spans="1:70" ht="13.5" customHeight="1">
      <c r="A75" s="711">
        <v>66</v>
      </c>
      <c r="B75" s="712"/>
      <c r="C75" s="713"/>
      <c r="D75" s="714"/>
      <c r="E75" s="715"/>
      <c r="F75" s="713"/>
      <c r="G75" s="715"/>
      <c r="H75" s="718"/>
      <c r="I75" s="719"/>
      <c r="J75" s="709"/>
      <c r="K75" s="710"/>
      <c r="L75" s="709"/>
      <c r="M75" s="710"/>
      <c r="N75" s="688"/>
      <c r="O75" s="689"/>
      <c r="P75" s="709"/>
      <c r="Q75" s="710"/>
      <c r="R75" s="707"/>
      <c r="S75" s="746"/>
      <c r="T75" s="677" t="str">
        <f t="shared" si="148"/>
        <v/>
      </c>
      <c r="U75" s="678"/>
      <c r="V75" s="678"/>
      <c r="W75" s="678"/>
      <c r="X75" s="678"/>
      <c r="Y75" s="678"/>
      <c r="Z75" s="239" t="str">
        <f t="shared" si="149"/>
        <v/>
      </c>
      <c r="AA75" s="240" t="str">
        <f t="shared" si="150"/>
        <v/>
      </c>
      <c r="AB75" s="241" t="str">
        <f t="shared" si="151"/>
        <v/>
      </c>
      <c r="AC75" s="241" t="str">
        <f t="shared" si="152"/>
        <v/>
      </c>
      <c r="AD75" s="242" t="str">
        <f t="shared" si="153"/>
        <v>○</v>
      </c>
      <c r="AE75" s="242" t="str">
        <f t="shared" si="154"/>
        <v/>
      </c>
      <c r="AF75" s="242" t="str">
        <f t="shared" si="155"/>
        <v/>
      </c>
      <c r="AG75" s="242" t="str">
        <f t="shared" si="156"/>
        <v/>
      </c>
      <c r="AH75" s="242" t="str">
        <f t="shared" si="157"/>
        <v/>
      </c>
      <c r="AI75" s="242" t="str">
        <f t="shared" si="158"/>
        <v/>
      </c>
      <c r="AJ75" s="242" t="str">
        <f t="shared" si="159"/>
        <v/>
      </c>
      <c r="AK75" s="242" t="str">
        <f t="shared" si="160"/>
        <v/>
      </c>
      <c r="AL75" s="242" t="str">
        <f t="shared" si="161"/>
        <v/>
      </c>
      <c r="AM75" s="242" t="str">
        <f t="shared" si="162"/>
        <v/>
      </c>
      <c r="AN75" s="242" t="str">
        <f t="shared" si="163"/>
        <v/>
      </c>
      <c r="AO75" s="242" t="str">
        <f t="shared" si="164"/>
        <v/>
      </c>
      <c r="AP75" s="242" t="str">
        <f t="shared" si="165"/>
        <v/>
      </c>
      <c r="AQ75" s="242" t="str">
        <f t="shared" si="166"/>
        <v/>
      </c>
      <c r="AR75" s="242" t="str">
        <f t="shared" si="167"/>
        <v/>
      </c>
      <c r="AS75" s="242" t="str">
        <f t="shared" si="168"/>
        <v/>
      </c>
      <c r="AT75" s="242" t="str">
        <f t="shared" si="169"/>
        <v/>
      </c>
      <c r="AU75" s="242" t="str">
        <f t="shared" si="170"/>
        <v/>
      </c>
      <c r="AV75" s="242" t="str">
        <f t="shared" si="171"/>
        <v/>
      </c>
      <c r="AW75" s="242" t="str">
        <f t="shared" si="172"/>
        <v/>
      </c>
      <c r="AX75" s="242" t="str">
        <f t="shared" si="173"/>
        <v/>
      </c>
      <c r="AY75" s="242" t="str">
        <f t="shared" si="174"/>
        <v/>
      </c>
      <c r="AZ75" s="242" t="str">
        <f t="shared" si="175"/>
        <v/>
      </c>
      <c r="BA75" s="242" t="str">
        <f t="shared" si="176"/>
        <v/>
      </c>
      <c r="BB75" s="242" t="str">
        <f t="shared" si="177"/>
        <v/>
      </c>
      <c r="BQ75" s="231"/>
      <c r="BR75" s="231"/>
    </row>
    <row r="76" spans="1:70" ht="13.5" customHeight="1">
      <c r="A76" s="711">
        <v>67</v>
      </c>
      <c r="B76" s="712"/>
      <c r="C76" s="713"/>
      <c r="D76" s="714"/>
      <c r="E76" s="715"/>
      <c r="F76" s="713"/>
      <c r="G76" s="715"/>
      <c r="H76" s="718"/>
      <c r="I76" s="719"/>
      <c r="J76" s="709"/>
      <c r="K76" s="710"/>
      <c r="L76" s="709"/>
      <c r="M76" s="710"/>
      <c r="N76" s="688"/>
      <c r="O76" s="689"/>
      <c r="P76" s="709"/>
      <c r="Q76" s="710"/>
      <c r="R76" s="707"/>
      <c r="S76" s="746"/>
      <c r="T76" s="677" t="str">
        <f t="shared" si="148"/>
        <v/>
      </c>
      <c r="U76" s="678"/>
      <c r="V76" s="678"/>
      <c r="W76" s="678"/>
      <c r="X76" s="678"/>
      <c r="Y76" s="678"/>
      <c r="Z76" s="239" t="str">
        <f t="shared" si="149"/>
        <v/>
      </c>
      <c r="AA76" s="240" t="str">
        <f t="shared" si="150"/>
        <v/>
      </c>
      <c r="AB76" s="241" t="str">
        <f t="shared" si="151"/>
        <v/>
      </c>
      <c r="AC76" s="241" t="str">
        <f t="shared" si="152"/>
        <v/>
      </c>
      <c r="AD76" s="242" t="str">
        <f t="shared" si="153"/>
        <v>○</v>
      </c>
      <c r="AE76" s="242" t="str">
        <f t="shared" si="154"/>
        <v/>
      </c>
      <c r="AF76" s="242" t="str">
        <f t="shared" si="155"/>
        <v/>
      </c>
      <c r="AG76" s="242" t="str">
        <f t="shared" si="156"/>
        <v/>
      </c>
      <c r="AH76" s="242" t="str">
        <f t="shared" si="157"/>
        <v/>
      </c>
      <c r="AI76" s="242" t="str">
        <f t="shared" si="158"/>
        <v/>
      </c>
      <c r="AJ76" s="242" t="str">
        <f t="shared" si="159"/>
        <v/>
      </c>
      <c r="AK76" s="242" t="str">
        <f t="shared" si="160"/>
        <v/>
      </c>
      <c r="AL76" s="242" t="str">
        <f t="shared" si="161"/>
        <v/>
      </c>
      <c r="AM76" s="242" t="str">
        <f t="shared" si="162"/>
        <v/>
      </c>
      <c r="AN76" s="242" t="str">
        <f t="shared" si="163"/>
        <v/>
      </c>
      <c r="AO76" s="242" t="str">
        <f t="shared" si="164"/>
        <v/>
      </c>
      <c r="AP76" s="242" t="str">
        <f t="shared" si="165"/>
        <v/>
      </c>
      <c r="AQ76" s="242" t="str">
        <f t="shared" si="166"/>
        <v/>
      </c>
      <c r="AR76" s="242" t="str">
        <f t="shared" si="167"/>
        <v/>
      </c>
      <c r="AS76" s="242" t="str">
        <f t="shared" si="168"/>
        <v/>
      </c>
      <c r="AT76" s="242" t="str">
        <f t="shared" si="169"/>
        <v/>
      </c>
      <c r="AU76" s="242" t="str">
        <f t="shared" si="170"/>
        <v/>
      </c>
      <c r="AV76" s="242" t="str">
        <f t="shared" si="171"/>
        <v/>
      </c>
      <c r="AW76" s="242" t="str">
        <f t="shared" si="172"/>
        <v/>
      </c>
      <c r="AX76" s="242" t="str">
        <f t="shared" si="173"/>
        <v/>
      </c>
      <c r="AY76" s="242" t="str">
        <f t="shared" si="174"/>
        <v/>
      </c>
      <c r="AZ76" s="242" t="str">
        <f t="shared" si="175"/>
        <v/>
      </c>
      <c r="BA76" s="242" t="str">
        <f t="shared" si="176"/>
        <v/>
      </c>
      <c r="BB76" s="242" t="str">
        <f t="shared" si="177"/>
        <v/>
      </c>
      <c r="BQ76" s="231"/>
      <c r="BR76" s="231"/>
    </row>
    <row r="77" spans="1:70" ht="13.5" customHeight="1">
      <c r="A77" s="711">
        <v>68</v>
      </c>
      <c r="B77" s="712"/>
      <c r="C77" s="713"/>
      <c r="D77" s="714"/>
      <c r="E77" s="715"/>
      <c r="F77" s="713"/>
      <c r="G77" s="715"/>
      <c r="H77" s="718"/>
      <c r="I77" s="719"/>
      <c r="J77" s="709"/>
      <c r="K77" s="710"/>
      <c r="L77" s="709"/>
      <c r="M77" s="710"/>
      <c r="N77" s="688"/>
      <c r="O77" s="689"/>
      <c r="P77" s="709"/>
      <c r="Q77" s="710"/>
      <c r="R77" s="707"/>
      <c r="S77" s="746"/>
      <c r="T77" s="677" t="str">
        <f t="shared" si="148"/>
        <v/>
      </c>
      <c r="U77" s="678"/>
      <c r="V77" s="678"/>
      <c r="W77" s="678"/>
      <c r="X77" s="678"/>
      <c r="Y77" s="678"/>
      <c r="Z77" s="239" t="str">
        <f t="shared" si="149"/>
        <v/>
      </c>
      <c r="AA77" s="240" t="str">
        <f t="shared" si="150"/>
        <v/>
      </c>
      <c r="AB77" s="241" t="str">
        <f t="shared" si="151"/>
        <v/>
      </c>
      <c r="AC77" s="241" t="str">
        <f t="shared" si="152"/>
        <v/>
      </c>
      <c r="AD77" s="242" t="str">
        <f t="shared" si="153"/>
        <v>○</v>
      </c>
      <c r="AE77" s="242" t="str">
        <f t="shared" si="154"/>
        <v/>
      </c>
      <c r="AF77" s="242" t="str">
        <f t="shared" si="155"/>
        <v/>
      </c>
      <c r="AG77" s="242" t="str">
        <f t="shared" si="156"/>
        <v/>
      </c>
      <c r="AH77" s="242" t="str">
        <f t="shared" si="157"/>
        <v/>
      </c>
      <c r="AI77" s="242" t="str">
        <f t="shared" si="158"/>
        <v/>
      </c>
      <c r="AJ77" s="242" t="str">
        <f t="shared" si="159"/>
        <v/>
      </c>
      <c r="AK77" s="242" t="str">
        <f t="shared" si="160"/>
        <v/>
      </c>
      <c r="AL77" s="242" t="str">
        <f t="shared" si="161"/>
        <v/>
      </c>
      <c r="AM77" s="242" t="str">
        <f t="shared" si="162"/>
        <v/>
      </c>
      <c r="AN77" s="242" t="str">
        <f t="shared" si="163"/>
        <v/>
      </c>
      <c r="AO77" s="242" t="str">
        <f t="shared" si="164"/>
        <v/>
      </c>
      <c r="AP77" s="242" t="str">
        <f t="shared" si="165"/>
        <v/>
      </c>
      <c r="AQ77" s="242" t="str">
        <f t="shared" si="166"/>
        <v/>
      </c>
      <c r="AR77" s="242" t="str">
        <f t="shared" si="167"/>
        <v/>
      </c>
      <c r="AS77" s="242" t="str">
        <f t="shared" si="168"/>
        <v/>
      </c>
      <c r="AT77" s="242" t="str">
        <f t="shared" si="169"/>
        <v/>
      </c>
      <c r="AU77" s="242" t="str">
        <f t="shared" si="170"/>
        <v/>
      </c>
      <c r="AV77" s="242" t="str">
        <f t="shared" si="171"/>
        <v/>
      </c>
      <c r="AW77" s="242" t="str">
        <f t="shared" si="172"/>
        <v/>
      </c>
      <c r="AX77" s="242" t="str">
        <f t="shared" si="173"/>
        <v/>
      </c>
      <c r="AY77" s="242" t="str">
        <f t="shared" si="174"/>
        <v/>
      </c>
      <c r="AZ77" s="242" t="str">
        <f t="shared" si="175"/>
        <v/>
      </c>
      <c r="BA77" s="242" t="str">
        <f t="shared" si="176"/>
        <v/>
      </c>
      <c r="BB77" s="242" t="str">
        <f t="shared" si="177"/>
        <v/>
      </c>
      <c r="BQ77" s="231"/>
      <c r="BR77" s="231"/>
    </row>
    <row r="78" spans="1:70" ht="13.5" customHeight="1">
      <c r="A78" s="711">
        <v>69</v>
      </c>
      <c r="B78" s="712"/>
      <c r="C78" s="713"/>
      <c r="D78" s="714"/>
      <c r="E78" s="715"/>
      <c r="F78" s="713"/>
      <c r="G78" s="715"/>
      <c r="H78" s="718"/>
      <c r="I78" s="719"/>
      <c r="J78" s="709"/>
      <c r="K78" s="710"/>
      <c r="L78" s="709"/>
      <c r="M78" s="710"/>
      <c r="N78" s="688"/>
      <c r="O78" s="689"/>
      <c r="P78" s="709"/>
      <c r="Q78" s="710"/>
      <c r="R78" s="707"/>
      <c r="S78" s="746"/>
      <c r="T78" s="677" t="str">
        <f t="shared" si="148"/>
        <v/>
      </c>
      <c r="U78" s="678"/>
      <c r="V78" s="678"/>
      <c r="W78" s="678"/>
      <c r="X78" s="678"/>
      <c r="Y78" s="678"/>
      <c r="Z78" s="239" t="str">
        <f t="shared" si="149"/>
        <v/>
      </c>
      <c r="AA78" s="240" t="str">
        <f t="shared" si="150"/>
        <v/>
      </c>
      <c r="AB78" s="241" t="str">
        <f t="shared" si="151"/>
        <v/>
      </c>
      <c r="AC78" s="241" t="str">
        <f t="shared" si="152"/>
        <v/>
      </c>
      <c r="AD78" s="242" t="str">
        <f t="shared" si="153"/>
        <v>○</v>
      </c>
      <c r="AE78" s="242" t="str">
        <f t="shared" si="154"/>
        <v/>
      </c>
      <c r="AF78" s="242" t="str">
        <f t="shared" si="155"/>
        <v/>
      </c>
      <c r="AG78" s="242" t="str">
        <f t="shared" si="156"/>
        <v/>
      </c>
      <c r="AH78" s="242" t="str">
        <f t="shared" si="157"/>
        <v/>
      </c>
      <c r="AI78" s="242" t="str">
        <f t="shared" si="158"/>
        <v/>
      </c>
      <c r="AJ78" s="242" t="str">
        <f t="shared" si="159"/>
        <v/>
      </c>
      <c r="AK78" s="242" t="str">
        <f t="shared" si="160"/>
        <v/>
      </c>
      <c r="AL78" s="242" t="str">
        <f t="shared" si="161"/>
        <v/>
      </c>
      <c r="AM78" s="242" t="str">
        <f t="shared" si="162"/>
        <v/>
      </c>
      <c r="AN78" s="242" t="str">
        <f t="shared" si="163"/>
        <v/>
      </c>
      <c r="AO78" s="242" t="str">
        <f t="shared" si="164"/>
        <v/>
      </c>
      <c r="AP78" s="242" t="str">
        <f t="shared" si="165"/>
        <v/>
      </c>
      <c r="AQ78" s="242" t="str">
        <f t="shared" si="166"/>
        <v/>
      </c>
      <c r="AR78" s="242" t="str">
        <f t="shared" si="167"/>
        <v/>
      </c>
      <c r="AS78" s="242" t="str">
        <f t="shared" si="168"/>
        <v/>
      </c>
      <c r="AT78" s="242" t="str">
        <f t="shared" si="169"/>
        <v/>
      </c>
      <c r="AU78" s="242" t="str">
        <f t="shared" si="170"/>
        <v/>
      </c>
      <c r="AV78" s="242" t="str">
        <f t="shared" si="171"/>
        <v/>
      </c>
      <c r="AW78" s="242" t="str">
        <f t="shared" si="172"/>
        <v/>
      </c>
      <c r="AX78" s="242" t="str">
        <f t="shared" si="173"/>
        <v/>
      </c>
      <c r="AY78" s="242" t="str">
        <f t="shared" si="174"/>
        <v/>
      </c>
      <c r="AZ78" s="242" t="str">
        <f t="shared" si="175"/>
        <v/>
      </c>
      <c r="BA78" s="242" t="str">
        <f t="shared" si="176"/>
        <v/>
      </c>
      <c r="BB78" s="242" t="str">
        <f t="shared" si="177"/>
        <v/>
      </c>
      <c r="BQ78" s="231"/>
      <c r="BR78" s="231"/>
    </row>
    <row r="79" spans="1:70" ht="13.5" customHeight="1">
      <c r="A79" s="711">
        <v>70</v>
      </c>
      <c r="B79" s="712"/>
      <c r="C79" s="713"/>
      <c r="D79" s="714"/>
      <c r="E79" s="715"/>
      <c r="F79" s="713"/>
      <c r="G79" s="715"/>
      <c r="H79" s="718"/>
      <c r="I79" s="719"/>
      <c r="J79" s="709"/>
      <c r="K79" s="710"/>
      <c r="L79" s="709"/>
      <c r="M79" s="710"/>
      <c r="N79" s="688"/>
      <c r="O79" s="689"/>
      <c r="P79" s="709"/>
      <c r="Q79" s="710"/>
      <c r="R79" s="707"/>
      <c r="S79" s="746"/>
      <c r="T79" s="677" t="str">
        <f t="shared" si="148"/>
        <v/>
      </c>
      <c r="U79" s="678"/>
      <c r="V79" s="678"/>
      <c r="W79" s="678"/>
      <c r="X79" s="678"/>
      <c r="Y79" s="678"/>
      <c r="Z79" s="239" t="str">
        <f t="shared" si="149"/>
        <v/>
      </c>
      <c r="AA79" s="240" t="str">
        <f t="shared" si="150"/>
        <v/>
      </c>
      <c r="AB79" s="241" t="str">
        <f t="shared" si="151"/>
        <v/>
      </c>
      <c r="AC79" s="241" t="str">
        <f t="shared" si="152"/>
        <v/>
      </c>
      <c r="AD79" s="242" t="str">
        <f t="shared" si="153"/>
        <v>○</v>
      </c>
      <c r="AE79" s="242" t="str">
        <f t="shared" si="154"/>
        <v/>
      </c>
      <c r="AF79" s="242" t="str">
        <f t="shared" si="155"/>
        <v/>
      </c>
      <c r="AG79" s="242" t="str">
        <f t="shared" si="156"/>
        <v/>
      </c>
      <c r="AH79" s="242" t="str">
        <f t="shared" si="157"/>
        <v/>
      </c>
      <c r="AI79" s="242" t="str">
        <f t="shared" si="158"/>
        <v/>
      </c>
      <c r="AJ79" s="242" t="str">
        <f t="shared" si="159"/>
        <v/>
      </c>
      <c r="AK79" s="242" t="str">
        <f t="shared" si="160"/>
        <v/>
      </c>
      <c r="AL79" s="242" t="str">
        <f t="shared" si="161"/>
        <v/>
      </c>
      <c r="AM79" s="242" t="str">
        <f t="shared" si="162"/>
        <v/>
      </c>
      <c r="AN79" s="242" t="str">
        <f t="shared" si="163"/>
        <v/>
      </c>
      <c r="AO79" s="242" t="str">
        <f t="shared" si="164"/>
        <v/>
      </c>
      <c r="AP79" s="242" t="str">
        <f t="shared" si="165"/>
        <v/>
      </c>
      <c r="AQ79" s="242" t="str">
        <f t="shared" si="166"/>
        <v/>
      </c>
      <c r="AR79" s="242" t="str">
        <f t="shared" si="167"/>
        <v/>
      </c>
      <c r="AS79" s="242" t="str">
        <f t="shared" si="168"/>
        <v/>
      </c>
      <c r="AT79" s="242" t="str">
        <f t="shared" si="169"/>
        <v/>
      </c>
      <c r="AU79" s="242" t="str">
        <f t="shared" si="170"/>
        <v/>
      </c>
      <c r="AV79" s="242" t="str">
        <f t="shared" si="171"/>
        <v/>
      </c>
      <c r="AW79" s="242" t="str">
        <f t="shared" si="172"/>
        <v/>
      </c>
      <c r="AX79" s="242" t="str">
        <f t="shared" si="173"/>
        <v/>
      </c>
      <c r="AY79" s="242" t="str">
        <f t="shared" si="174"/>
        <v/>
      </c>
      <c r="AZ79" s="242" t="str">
        <f t="shared" si="175"/>
        <v/>
      </c>
      <c r="BA79" s="242" t="str">
        <f t="shared" si="176"/>
        <v/>
      </c>
      <c r="BB79" s="242" t="str">
        <f t="shared" si="177"/>
        <v/>
      </c>
      <c r="BQ79" s="231"/>
      <c r="BR79" s="231"/>
    </row>
    <row r="80" spans="1:70" ht="13.5" customHeight="1">
      <c r="A80" s="711">
        <v>71</v>
      </c>
      <c r="B80" s="712"/>
      <c r="C80" s="713"/>
      <c r="D80" s="714"/>
      <c r="E80" s="715"/>
      <c r="F80" s="713"/>
      <c r="G80" s="715"/>
      <c r="H80" s="718"/>
      <c r="I80" s="719"/>
      <c r="J80" s="709"/>
      <c r="K80" s="710"/>
      <c r="L80" s="709"/>
      <c r="M80" s="710"/>
      <c r="N80" s="688"/>
      <c r="O80" s="689"/>
      <c r="P80" s="709"/>
      <c r="Q80" s="710"/>
      <c r="R80" s="707"/>
      <c r="S80" s="746"/>
      <c r="T80" s="677" t="str">
        <f t="shared" si="148"/>
        <v/>
      </c>
      <c r="U80" s="678"/>
      <c r="V80" s="678"/>
      <c r="W80" s="678"/>
      <c r="X80" s="678"/>
      <c r="Y80" s="678"/>
      <c r="Z80" s="239" t="str">
        <f t="shared" si="149"/>
        <v/>
      </c>
      <c r="AA80" s="240" t="str">
        <f t="shared" si="150"/>
        <v/>
      </c>
      <c r="AB80" s="241" t="str">
        <f t="shared" si="151"/>
        <v/>
      </c>
      <c r="AC80" s="241" t="str">
        <f t="shared" si="152"/>
        <v/>
      </c>
      <c r="AD80" s="242" t="str">
        <f t="shared" si="153"/>
        <v>○</v>
      </c>
      <c r="AE80" s="242" t="str">
        <f t="shared" si="154"/>
        <v/>
      </c>
      <c r="AF80" s="242" t="str">
        <f t="shared" si="155"/>
        <v/>
      </c>
      <c r="AG80" s="242" t="str">
        <f t="shared" si="156"/>
        <v/>
      </c>
      <c r="AH80" s="242" t="str">
        <f t="shared" si="157"/>
        <v/>
      </c>
      <c r="AI80" s="242" t="str">
        <f t="shared" si="158"/>
        <v/>
      </c>
      <c r="AJ80" s="242" t="str">
        <f t="shared" si="159"/>
        <v/>
      </c>
      <c r="AK80" s="242" t="str">
        <f t="shared" si="160"/>
        <v/>
      </c>
      <c r="AL80" s="242" t="str">
        <f t="shared" si="161"/>
        <v/>
      </c>
      <c r="AM80" s="242" t="str">
        <f t="shared" si="162"/>
        <v/>
      </c>
      <c r="AN80" s="242" t="str">
        <f t="shared" si="163"/>
        <v/>
      </c>
      <c r="AO80" s="242" t="str">
        <f t="shared" si="164"/>
        <v/>
      </c>
      <c r="AP80" s="242" t="str">
        <f t="shared" si="165"/>
        <v/>
      </c>
      <c r="AQ80" s="242" t="str">
        <f t="shared" si="166"/>
        <v/>
      </c>
      <c r="AR80" s="242" t="str">
        <f t="shared" si="167"/>
        <v/>
      </c>
      <c r="AS80" s="242" t="str">
        <f t="shared" si="168"/>
        <v/>
      </c>
      <c r="AT80" s="242" t="str">
        <f t="shared" si="169"/>
        <v/>
      </c>
      <c r="AU80" s="242" t="str">
        <f t="shared" si="170"/>
        <v/>
      </c>
      <c r="AV80" s="242" t="str">
        <f t="shared" si="171"/>
        <v/>
      </c>
      <c r="AW80" s="242" t="str">
        <f t="shared" si="172"/>
        <v/>
      </c>
      <c r="AX80" s="242" t="str">
        <f t="shared" si="173"/>
        <v/>
      </c>
      <c r="AY80" s="242" t="str">
        <f t="shared" si="174"/>
        <v/>
      </c>
      <c r="AZ80" s="242" t="str">
        <f t="shared" si="175"/>
        <v/>
      </c>
      <c r="BA80" s="242" t="str">
        <f t="shared" si="176"/>
        <v/>
      </c>
      <c r="BB80" s="242" t="str">
        <f t="shared" si="177"/>
        <v/>
      </c>
      <c r="BQ80" s="231"/>
      <c r="BR80" s="231"/>
    </row>
    <row r="81" spans="1:70" ht="13.5" customHeight="1">
      <c r="A81" s="711">
        <v>72</v>
      </c>
      <c r="B81" s="712"/>
      <c r="C81" s="713"/>
      <c r="D81" s="714"/>
      <c r="E81" s="715"/>
      <c r="F81" s="713"/>
      <c r="G81" s="715"/>
      <c r="H81" s="718"/>
      <c r="I81" s="719"/>
      <c r="J81" s="709"/>
      <c r="K81" s="710"/>
      <c r="L81" s="709"/>
      <c r="M81" s="710"/>
      <c r="N81" s="688"/>
      <c r="O81" s="689"/>
      <c r="P81" s="709"/>
      <c r="Q81" s="710"/>
      <c r="R81" s="707"/>
      <c r="S81" s="746"/>
      <c r="T81" s="677" t="str">
        <f t="shared" si="148"/>
        <v/>
      </c>
      <c r="U81" s="678"/>
      <c r="V81" s="678"/>
      <c r="W81" s="678"/>
      <c r="X81" s="678"/>
      <c r="Y81" s="678"/>
      <c r="Z81" s="239" t="str">
        <f t="shared" si="149"/>
        <v/>
      </c>
      <c r="AA81" s="240" t="str">
        <f t="shared" si="150"/>
        <v/>
      </c>
      <c r="AB81" s="241" t="str">
        <f t="shared" si="151"/>
        <v/>
      </c>
      <c r="AC81" s="241" t="str">
        <f t="shared" si="152"/>
        <v/>
      </c>
      <c r="AD81" s="242" t="str">
        <f t="shared" si="153"/>
        <v>○</v>
      </c>
      <c r="AE81" s="242" t="str">
        <f t="shared" si="154"/>
        <v/>
      </c>
      <c r="AF81" s="242" t="str">
        <f t="shared" si="155"/>
        <v/>
      </c>
      <c r="AG81" s="242" t="str">
        <f t="shared" si="156"/>
        <v/>
      </c>
      <c r="AH81" s="242" t="str">
        <f t="shared" si="157"/>
        <v/>
      </c>
      <c r="AI81" s="242" t="str">
        <f t="shared" si="158"/>
        <v/>
      </c>
      <c r="AJ81" s="242" t="str">
        <f t="shared" si="159"/>
        <v/>
      </c>
      <c r="AK81" s="242" t="str">
        <f t="shared" si="160"/>
        <v/>
      </c>
      <c r="AL81" s="242" t="str">
        <f t="shared" si="161"/>
        <v/>
      </c>
      <c r="AM81" s="242" t="str">
        <f t="shared" si="162"/>
        <v/>
      </c>
      <c r="AN81" s="242" t="str">
        <f t="shared" si="163"/>
        <v/>
      </c>
      <c r="AO81" s="242" t="str">
        <f t="shared" si="164"/>
        <v/>
      </c>
      <c r="AP81" s="242" t="str">
        <f t="shared" si="165"/>
        <v/>
      </c>
      <c r="AQ81" s="242" t="str">
        <f t="shared" si="166"/>
        <v/>
      </c>
      <c r="AR81" s="242" t="str">
        <f t="shared" si="167"/>
        <v/>
      </c>
      <c r="AS81" s="242" t="str">
        <f t="shared" si="168"/>
        <v/>
      </c>
      <c r="AT81" s="242" t="str">
        <f t="shared" si="169"/>
        <v/>
      </c>
      <c r="AU81" s="242" t="str">
        <f t="shared" si="170"/>
        <v/>
      </c>
      <c r="AV81" s="242" t="str">
        <f t="shared" si="171"/>
        <v/>
      </c>
      <c r="AW81" s="242" t="str">
        <f t="shared" si="172"/>
        <v/>
      </c>
      <c r="AX81" s="242" t="str">
        <f t="shared" si="173"/>
        <v/>
      </c>
      <c r="AY81" s="242" t="str">
        <f t="shared" si="174"/>
        <v/>
      </c>
      <c r="AZ81" s="242" t="str">
        <f t="shared" si="175"/>
        <v/>
      </c>
      <c r="BA81" s="242" t="str">
        <f t="shared" si="176"/>
        <v/>
      </c>
      <c r="BB81" s="242" t="str">
        <f t="shared" si="177"/>
        <v/>
      </c>
      <c r="BQ81" s="231"/>
      <c r="BR81" s="231"/>
    </row>
    <row r="82" spans="1:70" ht="13.5" customHeight="1">
      <c r="A82" s="711">
        <v>73</v>
      </c>
      <c r="B82" s="712"/>
      <c r="C82" s="713"/>
      <c r="D82" s="714"/>
      <c r="E82" s="715"/>
      <c r="F82" s="713"/>
      <c r="G82" s="715"/>
      <c r="H82" s="718"/>
      <c r="I82" s="719"/>
      <c r="J82" s="709"/>
      <c r="K82" s="710"/>
      <c r="L82" s="709"/>
      <c r="M82" s="710"/>
      <c r="N82" s="688"/>
      <c r="O82" s="689"/>
      <c r="P82" s="709"/>
      <c r="Q82" s="710"/>
      <c r="R82" s="707"/>
      <c r="S82" s="746"/>
      <c r="T82" s="677" t="str">
        <f t="shared" si="148"/>
        <v/>
      </c>
      <c r="U82" s="678"/>
      <c r="V82" s="678"/>
      <c r="W82" s="678"/>
      <c r="X82" s="678"/>
      <c r="Y82" s="678"/>
      <c r="Z82" s="239" t="str">
        <f t="shared" si="149"/>
        <v/>
      </c>
      <c r="AA82" s="240" t="str">
        <f t="shared" si="150"/>
        <v/>
      </c>
      <c r="AB82" s="241" t="str">
        <f t="shared" si="151"/>
        <v/>
      </c>
      <c r="AC82" s="241" t="str">
        <f t="shared" si="152"/>
        <v/>
      </c>
      <c r="AD82" s="242" t="str">
        <f t="shared" si="153"/>
        <v>○</v>
      </c>
      <c r="AE82" s="242" t="str">
        <f t="shared" si="154"/>
        <v/>
      </c>
      <c r="AF82" s="242" t="str">
        <f t="shared" si="155"/>
        <v/>
      </c>
      <c r="AG82" s="242" t="str">
        <f t="shared" si="156"/>
        <v/>
      </c>
      <c r="AH82" s="242" t="str">
        <f t="shared" si="157"/>
        <v/>
      </c>
      <c r="AI82" s="242" t="str">
        <f t="shared" si="158"/>
        <v/>
      </c>
      <c r="AJ82" s="242" t="str">
        <f t="shared" si="159"/>
        <v/>
      </c>
      <c r="AK82" s="242" t="str">
        <f t="shared" si="160"/>
        <v/>
      </c>
      <c r="AL82" s="242" t="str">
        <f t="shared" si="161"/>
        <v/>
      </c>
      <c r="AM82" s="242" t="str">
        <f t="shared" si="162"/>
        <v/>
      </c>
      <c r="AN82" s="242" t="str">
        <f t="shared" si="163"/>
        <v/>
      </c>
      <c r="AO82" s="242" t="str">
        <f t="shared" si="164"/>
        <v/>
      </c>
      <c r="AP82" s="242" t="str">
        <f t="shared" si="165"/>
        <v/>
      </c>
      <c r="AQ82" s="242" t="str">
        <f t="shared" si="166"/>
        <v/>
      </c>
      <c r="AR82" s="242" t="str">
        <f t="shared" si="167"/>
        <v/>
      </c>
      <c r="AS82" s="242" t="str">
        <f t="shared" si="168"/>
        <v/>
      </c>
      <c r="AT82" s="242" t="str">
        <f t="shared" si="169"/>
        <v/>
      </c>
      <c r="AU82" s="242" t="str">
        <f t="shared" si="170"/>
        <v/>
      </c>
      <c r="AV82" s="242" t="str">
        <f t="shared" si="171"/>
        <v/>
      </c>
      <c r="AW82" s="242" t="str">
        <f t="shared" si="172"/>
        <v/>
      </c>
      <c r="AX82" s="242" t="str">
        <f t="shared" si="173"/>
        <v/>
      </c>
      <c r="AY82" s="242" t="str">
        <f t="shared" si="174"/>
        <v/>
      </c>
      <c r="AZ82" s="242" t="str">
        <f t="shared" si="175"/>
        <v/>
      </c>
      <c r="BA82" s="242" t="str">
        <f t="shared" si="176"/>
        <v/>
      </c>
      <c r="BB82" s="242" t="str">
        <f t="shared" si="177"/>
        <v/>
      </c>
      <c r="BQ82" s="231"/>
      <c r="BR82" s="231"/>
    </row>
    <row r="83" spans="1:70" ht="13.5" customHeight="1">
      <c r="A83" s="711">
        <v>74</v>
      </c>
      <c r="B83" s="712"/>
      <c r="C83" s="713"/>
      <c r="D83" s="714"/>
      <c r="E83" s="715"/>
      <c r="F83" s="713"/>
      <c r="G83" s="715"/>
      <c r="H83" s="718"/>
      <c r="I83" s="719"/>
      <c r="J83" s="709"/>
      <c r="K83" s="710"/>
      <c r="L83" s="709"/>
      <c r="M83" s="710"/>
      <c r="N83" s="688"/>
      <c r="O83" s="689"/>
      <c r="P83" s="709"/>
      <c r="Q83" s="710"/>
      <c r="R83" s="707"/>
      <c r="S83" s="746"/>
      <c r="T83" s="677" t="str">
        <f t="shared" si="148"/>
        <v/>
      </c>
      <c r="U83" s="678"/>
      <c r="V83" s="678"/>
      <c r="W83" s="678"/>
      <c r="X83" s="678"/>
      <c r="Y83" s="678"/>
      <c r="Z83" s="239" t="str">
        <f t="shared" si="149"/>
        <v/>
      </c>
      <c r="AA83" s="240" t="str">
        <f t="shared" si="150"/>
        <v/>
      </c>
      <c r="AB83" s="241" t="str">
        <f t="shared" si="151"/>
        <v/>
      </c>
      <c r="AC83" s="241" t="str">
        <f t="shared" si="152"/>
        <v/>
      </c>
      <c r="AD83" s="242" t="str">
        <f t="shared" si="153"/>
        <v>○</v>
      </c>
      <c r="AE83" s="242" t="str">
        <f t="shared" si="154"/>
        <v/>
      </c>
      <c r="AF83" s="242" t="str">
        <f t="shared" si="155"/>
        <v/>
      </c>
      <c r="AG83" s="242" t="str">
        <f t="shared" si="156"/>
        <v/>
      </c>
      <c r="AH83" s="242" t="str">
        <f t="shared" si="157"/>
        <v/>
      </c>
      <c r="AI83" s="242" t="str">
        <f t="shared" si="158"/>
        <v/>
      </c>
      <c r="AJ83" s="242" t="str">
        <f t="shared" si="159"/>
        <v/>
      </c>
      <c r="AK83" s="242" t="str">
        <f t="shared" si="160"/>
        <v/>
      </c>
      <c r="AL83" s="242" t="str">
        <f t="shared" si="161"/>
        <v/>
      </c>
      <c r="AM83" s="242" t="str">
        <f t="shared" si="162"/>
        <v/>
      </c>
      <c r="AN83" s="242" t="str">
        <f t="shared" si="163"/>
        <v/>
      </c>
      <c r="AO83" s="242" t="str">
        <f t="shared" si="164"/>
        <v/>
      </c>
      <c r="AP83" s="242" t="str">
        <f t="shared" si="165"/>
        <v/>
      </c>
      <c r="AQ83" s="242" t="str">
        <f t="shared" si="166"/>
        <v/>
      </c>
      <c r="AR83" s="242" t="str">
        <f t="shared" si="167"/>
        <v/>
      </c>
      <c r="AS83" s="242" t="str">
        <f t="shared" si="168"/>
        <v/>
      </c>
      <c r="AT83" s="242" t="str">
        <f t="shared" si="169"/>
        <v/>
      </c>
      <c r="AU83" s="242" t="str">
        <f t="shared" si="170"/>
        <v/>
      </c>
      <c r="AV83" s="242" t="str">
        <f t="shared" si="171"/>
        <v/>
      </c>
      <c r="AW83" s="242" t="str">
        <f t="shared" si="172"/>
        <v/>
      </c>
      <c r="AX83" s="242" t="str">
        <f t="shared" si="173"/>
        <v/>
      </c>
      <c r="AY83" s="242" t="str">
        <f t="shared" si="174"/>
        <v/>
      </c>
      <c r="AZ83" s="242" t="str">
        <f t="shared" si="175"/>
        <v/>
      </c>
      <c r="BA83" s="242" t="str">
        <f t="shared" si="176"/>
        <v/>
      </c>
      <c r="BB83" s="242" t="str">
        <f t="shared" si="177"/>
        <v/>
      </c>
      <c r="BQ83" s="231"/>
      <c r="BR83" s="231"/>
    </row>
    <row r="84" spans="1:70" ht="13.5" customHeight="1">
      <c r="A84" s="711">
        <v>75</v>
      </c>
      <c r="B84" s="712"/>
      <c r="C84" s="713"/>
      <c r="D84" s="714"/>
      <c r="E84" s="715"/>
      <c r="F84" s="713"/>
      <c r="G84" s="715"/>
      <c r="H84" s="718"/>
      <c r="I84" s="719"/>
      <c r="J84" s="709"/>
      <c r="K84" s="710"/>
      <c r="L84" s="709"/>
      <c r="M84" s="710"/>
      <c r="N84" s="688"/>
      <c r="O84" s="689"/>
      <c r="P84" s="709"/>
      <c r="Q84" s="710"/>
      <c r="R84" s="707"/>
      <c r="S84" s="746"/>
      <c r="T84" s="677" t="str">
        <f t="shared" si="148"/>
        <v/>
      </c>
      <c r="U84" s="678"/>
      <c r="V84" s="678"/>
      <c r="W84" s="678"/>
      <c r="X84" s="678"/>
      <c r="Y84" s="678"/>
      <c r="Z84" s="239" t="str">
        <f t="shared" si="149"/>
        <v/>
      </c>
      <c r="AA84" s="240" t="str">
        <f t="shared" si="150"/>
        <v/>
      </c>
      <c r="AB84" s="241" t="str">
        <f t="shared" si="151"/>
        <v/>
      </c>
      <c r="AC84" s="241" t="str">
        <f t="shared" si="152"/>
        <v/>
      </c>
      <c r="AD84" s="242" t="str">
        <f t="shared" si="153"/>
        <v>○</v>
      </c>
      <c r="AE84" s="242" t="str">
        <f t="shared" si="154"/>
        <v/>
      </c>
      <c r="AF84" s="242" t="str">
        <f t="shared" si="155"/>
        <v/>
      </c>
      <c r="AG84" s="242" t="str">
        <f t="shared" si="156"/>
        <v/>
      </c>
      <c r="AH84" s="242" t="str">
        <f t="shared" si="157"/>
        <v/>
      </c>
      <c r="AI84" s="242" t="str">
        <f t="shared" si="158"/>
        <v/>
      </c>
      <c r="AJ84" s="242" t="str">
        <f t="shared" si="159"/>
        <v/>
      </c>
      <c r="AK84" s="242" t="str">
        <f t="shared" si="160"/>
        <v/>
      </c>
      <c r="AL84" s="242" t="str">
        <f t="shared" si="161"/>
        <v/>
      </c>
      <c r="AM84" s="242" t="str">
        <f t="shared" si="162"/>
        <v/>
      </c>
      <c r="AN84" s="242" t="str">
        <f t="shared" si="163"/>
        <v/>
      </c>
      <c r="AO84" s="242" t="str">
        <f t="shared" si="164"/>
        <v/>
      </c>
      <c r="AP84" s="242" t="str">
        <f t="shared" si="165"/>
        <v/>
      </c>
      <c r="AQ84" s="242" t="str">
        <f t="shared" si="166"/>
        <v/>
      </c>
      <c r="AR84" s="242" t="str">
        <f t="shared" si="167"/>
        <v/>
      </c>
      <c r="AS84" s="242" t="str">
        <f t="shared" si="168"/>
        <v/>
      </c>
      <c r="AT84" s="242" t="str">
        <f t="shared" si="169"/>
        <v/>
      </c>
      <c r="AU84" s="242" t="str">
        <f t="shared" si="170"/>
        <v/>
      </c>
      <c r="AV84" s="242" t="str">
        <f t="shared" si="171"/>
        <v/>
      </c>
      <c r="AW84" s="242" t="str">
        <f t="shared" si="172"/>
        <v/>
      </c>
      <c r="AX84" s="242" t="str">
        <f t="shared" si="173"/>
        <v/>
      </c>
      <c r="AY84" s="242" t="str">
        <f t="shared" si="174"/>
        <v/>
      </c>
      <c r="AZ84" s="242" t="str">
        <f t="shared" si="175"/>
        <v/>
      </c>
      <c r="BA84" s="242" t="str">
        <f t="shared" si="176"/>
        <v/>
      </c>
      <c r="BB84" s="242" t="str">
        <f t="shared" si="177"/>
        <v/>
      </c>
      <c r="BQ84" s="231"/>
      <c r="BR84" s="231"/>
    </row>
    <row r="85" spans="1:70" ht="13.5" customHeight="1">
      <c r="A85" s="711">
        <v>76</v>
      </c>
      <c r="B85" s="712"/>
      <c r="C85" s="713"/>
      <c r="D85" s="714"/>
      <c r="E85" s="715"/>
      <c r="F85" s="713"/>
      <c r="G85" s="715"/>
      <c r="H85" s="718"/>
      <c r="I85" s="719"/>
      <c r="J85" s="709"/>
      <c r="K85" s="710"/>
      <c r="L85" s="709"/>
      <c r="M85" s="710"/>
      <c r="N85" s="688"/>
      <c r="O85" s="689"/>
      <c r="P85" s="709"/>
      <c r="Q85" s="710"/>
      <c r="R85" s="707"/>
      <c r="S85" s="746"/>
      <c r="T85" s="677" t="str">
        <f t="shared" si="148"/>
        <v/>
      </c>
      <c r="U85" s="678"/>
      <c r="V85" s="678"/>
      <c r="W85" s="678"/>
      <c r="X85" s="678"/>
      <c r="Y85" s="678"/>
      <c r="Z85" s="239" t="str">
        <f t="shared" si="149"/>
        <v/>
      </c>
      <c r="AA85" s="240" t="str">
        <f t="shared" si="150"/>
        <v/>
      </c>
      <c r="AB85" s="241" t="str">
        <f t="shared" si="151"/>
        <v/>
      </c>
      <c r="AC85" s="241" t="str">
        <f t="shared" si="152"/>
        <v/>
      </c>
      <c r="AD85" s="242" t="str">
        <f t="shared" si="153"/>
        <v>○</v>
      </c>
      <c r="AE85" s="242" t="str">
        <f t="shared" si="154"/>
        <v/>
      </c>
      <c r="AF85" s="242" t="str">
        <f t="shared" si="155"/>
        <v/>
      </c>
      <c r="AG85" s="242" t="str">
        <f t="shared" si="156"/>
        <v/>
      </c>
      <c r="AH85" s="242" t="str">
        <f t="shared" si="157"/>
        <v/>
      </c>
      <c r="AI85" s="242" t="str">
        <f t="shared" si="158"/>
        <v/>
      </c>
      <c r="AJ85" s="242" t="str">
        <f t="shared" si="159"/>
        <v/>
      </c>
      <c r="AK85" s="242" t="str">
        <f t="shared" si="160"/>
        <v/>
      </c>
      <c r="AL85" s="242" t="str">
        <f t="shared" si="161"/>
        <v/>
      </c>
      <c r="AM85" s="242" t="str">
        <f t="shared" si="162"/>
        <v/>
      </c>
      <c r="AN85" s="242" t="str">
        <f t="shared" si="163"/>
        <v/>
      </c>
      <c r="AO85" s="242" t="str">
        <f t="shared" si="164"/>
        <v/>
      </c>
      <c r="AP85" s="242" t="str">
        <f t="shared" si="165"/>
        <v/>
      </c>
      <c r="AQ85" s="242" t="str">
        <f t="shared" si="166"/>
        <v/>
      </c>
      <c r="AR85" s="242" t="str">
        <f t="shared" si="167"/>
        <v/>
      </c>
      <c r="AS85" s="242" t="str">
        <f t="shared" si="168"/>
        <v/>
      </c>
      <c r="AT85" s="242" t="str">
        <f t="shared" si="169"/>
        <v/>
      </c>
      <c r="AU85" s="242" t="str">
        <f t="shared" si="170"/>
        <v/>
      </c>
      <c r="AV85" s="242" t="str">
        <f t="shared" si="171"/>
        <v/>
      </c>
      <c r="AW85" s="242" t="str">
        <f t="shared" si="172"/>
        <v/>
      </c>
      <c r="AX85" s="242" t="str">
        <f t="shared" si="173"/>
        <v/>
      </c>
      <c r="AY85" s="242" t="str">
        <f t="shared" si="174"/>
        <v/>
      </c>
      <c r="AZ85" s="242" t="str">
        <f t="shared" si="175"/>
        <v/>
      </c>
      <c r="BA85" s="242" t="str">
        <f t="shared" si="176"/>
        <v/>
      </c>
      <c r="BB85" s="242" t="str">
        <f t="shared" si="177"/>
        <v/>
      </c>
      <c r="BQ85" s="231"/>
      <c r="BR85" s="231"/>
    </row>
    <row r="86" spans="1:70" ht="13.5" customHeight="1">
      <c r="A86" s="711">
        <v>77</v>
      </c>
      <c r="B86" s="712"/>
      <c r="C86" s="713"/>
      <c r="D86" s="714"/>
      <c r="E86" s="715"/>
      <c r="F86" s="713"/>
      <c r="G86" s="715"/>
      <c r="H86" s="718"/>
      <c r="I86" s="719"/>
      <c r="J86" s="709"/>
      <c r="K86" s="710"/>
      <c r="L86" s="709"/>
      <c r="M86" s="710"/>
      <c r="N86" s="688"/>
      <c r="O86" s="689"/>
      <c r="P86" s="709"/>
      <c r="Q86" s="710"/>
      <c r="R86" s="707"/>
      <c r="S86" s="746"/>
      <c r="T86" s="677" t="str">
        <f t="shared" si="148"/>
        <v/>
      </c>
      <c r="U86" s="678"/>
      <c r="V86" s="678"/>
      <c r="W86" s="678"/>
      <c r="X86" s="678"/>
      <c r="Y86" s="678"/>
      <c r="Z86" s="239" t="str">
        <f t="shared" si="149"/>
        <v/>
      </c>
      <c r="AA86" s="240" t="str">
        <f t="shared" si="150"/>
        <v/>
      </c>
      <c r="AB86" s="241" t="str">
        <f t="shared" si="151"/>
        <v/>
      </c>
      <c r="AC86" s="241" t="str">
        <f t="shared" si="152"/>
        <v/>
      </c>
      <c r="AD86" s="242" t="str">
        <f t="shared" si="153"/>
        <v>○</v>
      </c>
      <c r="AE86" s="242" t="str">
        <f t="shared" si="154"/>
        <v/>
      </c>
      <c r="AF86" s="242" t="str">
        <f t="shared" si="155"/>
        <v/>
      </c>
      <c r="AG86" s="242" t="str">
        <f t="shared" si="156"/>
        <v/>
      </c>
      <c r="AH86" s="242" t="str">
        <f t="shared" si="157"/>
        <v/>
      </c>
      <c r="AI86" s="242" t="str">
        <f t="shared" si="158"/>
        <v/>
      </c>
      <c r="AJ86" s="242" t="str">
        <f t="shared" si="159"/>
        <v/>
      </c>
      <c r="AK86" s="242" t="str">
        <f t="shared" si="160"/>
        <v/>
      </c>
      <c r="AL86" s="242" t="str">
        <f t="shared" si="161"/>
        <v/>
      </c>
      <c r="AM86" s="242" t="str">
        <f t="shared" si="162"/>
        <v/>
      </c>
      <c r="AN86" s="242" t="str">
        <f t="shared" si="163"/>
        <v/>
      </c>
      <c r="AO86" s="242" t="str">
        <f t="shared" si="164"/>
        <v/>
      </c>
      <c r="AP86" s="242" t="str">
        <f t="shared" si="165"/>
        <v/>
      </c>
      <c r="AQ86" s="242" t="str">
        <f t="shared" si="166"/>
        <v/>
      </c>
      <c r="AR86" s="242" t="str">
        <f t="shared" si="167"/>
        <v/>
      </c>
      <c r="AS86" s="242" t="str">
        <f t="shared" si="168"/>
        <v/>
      </c>
      <c r="AT86" s="242" t="str">
        <f t="shared" si="169"/>
        <v/>
      </c>
      <c r="AU86" s="242" t="str">
        <f t="shared" si="170"/>
        <v/>
      </c>
      <c r="AV86" s="242" t="str">
        <f t="shared" si="171"/>
        <v/>
      </c>
      <c r="AW86" s="242" t="str">
        <f t="shared" si="172"/>
        <v/>
      </c>
      <c r="AX86" s="242" t="str">
        <f t="shared" si="173"/>
        <v/>
      </c>
      <c r="AY86" s="242" t="str">
        <f t="shared" si="174"/>
        <v/>
      </c>
      <c r="AZ86" s="242" t="str">
        <f t="shared" si="175"/>
        <v/>
      </c>
      <c r="BA86" s="242" t="str">
        <f t="shared" si="176"/>
        <v/>
      </c>
      <c r="BB86" s="242" t="str">
        <f t="shared" si="177"/>
        <v/>
      </c>
      <c r="BQ86" s="231"/>
      <c r="BR86" s="231"/>
    </row>
    <row r="87" spans="1:70" ht="13.5" customHeight="1">
      <c r="A87" s="711">
        <v>78</v>
      </c>
      <c r="B87" s="712"/>
      <c r="C87" s="713"/>
      <c r="D87" s="714"/>
      <c r="E87" s="715"/>
      <c r="F87" s="713"/>
      <c r="G87" s="715"/>
      <c r="H87" s="718"/>
      <c r="I87" s="719"/>
      <c r="J87" s="709"/>
      <c r="K87" s="710"/>
      <c r="L87" s="709"/>
      <c r="M87" s="710"/>
      <c r="N87" s="688"/>
      <c r="O87" s="689"/>
      <c r="P87" s="709"/>
      <c r="Q87" s="710"/>
      <c r="R87" s="707"/>
      <c r="S87" s="746"/>
      <c r="T87" s="677" t="str">
        <f t="shared" si="148"/>
        <v/>
      </c>
      <c r="U87" s="678"/>
      <c r="V87" s="678"/>
      <c r="W87" s="678"/>
      <c r="X87" s="678"/>
      <c r="Y87" s="678"/>
      <c r="Z87" s="239" t="str">
        <f t="shared" si="149"/>
        <v/>
      </c>
      <c r="AA87" s="240" t="str">
        <f t="shared" si="150"/>
        <v/>
      </c>
      <c r="AB87" s="241" t="str">
        <f t="shared" si="151"/>
        <v/>
      </c>
      <c r="AC87" s="241" t="str">
        <f t="shared" si="152"/>
        <v/>
      </c>
      <c r="AD87" s="242" t="str">
        <f t="shared" si="153"/>
        <v>○</v>
      </c>
      <c r="AE87" s="242" t="str">
        <f t="shared" si="154"/>
        <v/>
      </c>
      <c r="AF87" s="242" t="str">
        <f t="shared" si="155"/>
        <v/>
      </c>
      <c r="AG87" s="242" t="str">
        <f t="shared" si="156"/>
        <v/>
      </c>
      <c r="AH87" s="242" t="str">
        <f t="shared" si="157"/>
        <v/>
      </c>
      <c r="AI87" s="242" t="str">
        <f t="shared" si="158"/>
        <v/>
      </c>
      <c r="AJ87" s="242" t="str">
        <f t="shared" si="159"/>
        <v/>
      </c>
      <c r="AK87" s="242" t="str">
        <f t="shared" si="160"/>
        <v/>
      </c>
      <c r="AL87" s="242" t="str">
        <f t="shared" si="161"/>
        <v/>
      </c>
      <c r="AM87" s="242" t="str">
        <f t="shared" si="162"/>
        <v/>
      </c>
      <c r="AN87" s="242" t="str">
        <f t="shared" si="163"/>
        <v/>
      </c>
      <c r="AO87" s="242" t="str">
        <f t="shared" si="164"/>
        <v/>
      </c>
      <c r="AP87" s="242" t="str">
        <f t="shared" si="165"/>
        <v/>
      </c>
      <c r="AQ87" s="242" t="str">
        <f t="shared" si="166"/>
        <v/>
      </c>
      <c r="AR87" s="242" t="str">
        <f t="shared" si="167"/>
        <v/>
      </c>
      <c r="AS87" s="242" t="str">
        <f t="shared" si="168"/>
        <v/>
      </c>
      <c r="AT87" s="242" t="str">
        <f t="shared" si="169"/>
        <v/>
      </c>
      <c r="AU87" s="242" t="str">
        <f t="shared" si="170"/>
        <v/>
      </c>
      <c r="AV87" s="242" t="str">
        <f t="shared" si="171"/>
        <v/>
      </c>
      <c r="AW87" s="242" t="str">
        <f t="shared" si="172"/>
        <v/>
      </c>
      <c r="AX87" s="242" t="str">
        <f t="shared" si="173"/>
        <v/>
      </c>
      <c r="AY87" s="242" t="str">
        <f t="shared" si="174"/>
        <v/>
      </c>
      <c r="AZ87" s="242" t="str">
        <f t="shared" si="175"/>
        <v/>
      </c>
      <c r="BA87" s="242" t="str">
        <f t="shared" si="176"/>
        <v/>
      </c>
      <c r="BB87" s="242" t="str">
        <f t="shared" si="177"/>
        <v/>
      </c>
      <c r="BQ87" s="231"/>
      <c r="BR87" s="231"/>
    </row>
    <row r="88" spans="1:70" ht="13.5" customHeight="1">
      <c r="A88" s="711">
        <v>79</v>
      </c>
      <c r="B88" s="712"/>
      <c r="C88" s="713"/>
      <c r="D88" s="714"/>
      <c r="E88" s="715"/>
      <c r="F88" s="713"/>
      <c r="G88" s="715"/>
      <c r="H88" s="718"/>
      <c r="I88" s="719"/>
      <c r="J88" s="709"/>
      <c r="K88" s="710"/>
      <c r="L88" s="709"/>
      <c r="M88" s="710"/>
      <c r="N88" s="688"/>
      <c r="O88" s="689"/>
      <c r="P88" s="709"/>
      <c r="Q88" s="710"/>
      <c r="R88" s="707"/>
      <c r="S88" s="746"/>
      <c r="T88" s="677" t="str">
        <f t="shared" si="148"/>
        <v/>
      </c>
      <c r="U88" s="678"/>
      <c r="V88" s="678"/>
      <c r="W88" s="678"/>
      <c r="X88" s="678"/>
      <c r="Y88" s="678"/>
      <c r="Z88" s="239" t="str">
        <f t="shared" si="149"/>
        <v/>
      </c>
      <c r="AA88" s="240" t="str">
        <f t="shared" si="150"/>
        <v/>
      </c>
      <c r="AB88" s="241" t="str">
        <f t="shared" si="151"/>
        <v/>
      </c>
      <c r="AC88" s="241" t="str">
        <f t="shared" si="152"/>
        <v/>
      </c>
      <c r="AD88" s="242" t="str">
        <f t="shared" si="153"/>
        <v>○</v>
      </c>
      <c r="AE88" s="242" t="str">
        <f t="shared" si="154"/>
        <v/>
      </c>
      <c r="AF88" s="242" t="str">
        <f t="shared" si="155"/>
        <v/>
      </c>
      <c r="AG88" s="242" t="str">
        <f t="shared" si="156"/>
        <v/>
      </c>
      <c r="AH88" s="242" t="str">
        <f t="shared" si="157"/>
        <v/>
      </c>
      <c r="AI88" s="242" t="str">
        <f t="shared" si="158"/>
        <v/>
      </c>
      <c r="AJ88" s="242" t="str">
        <f t="shared" si="159"/>
        <v/>
      </c>
      <c r="AK88" s="242" t="str">
        <f t="shared" si="160"/>
        <v/>
      </c>
      <c r="AL88" s="242" t="str">
        <f t="shared" si="161"/>
        <v/>
      </c>
      <c r="AM88" s="242" t="str">
        <f t="shared" si="162"/>
        <v/>
      </c>
      <c r="AN88" s="242" t="str">
        <f t="shared" si="163"/>
        <v/>
      </c>
      <c r="AO88" s="242" t="str">
        <f t="shared" si="164"/>
        <v/>
      </c>
      <c r="AP88" s="242" t="str">
        <f t="shared" si="165"/>
        <v/>
      </c>
      <c r="AQ88" s="242" t="str">
        <f t="shared" si="166"/>
        <v/>
      </c>
      <c r="AR88" s="242" t="str">
        <f t="shared" si="167"/>
        <v/>
      </c>
      <c r="AS88" s="242" t="str">
        <f t="shared" si="168"/>
        <v/>
      </c>
      <c r="AT88" s="242" t="str">
        <f t="shared" si="169"/>
        <v/>
      </c>
      <c r="AU88" s="242" t="str">
        <f t="shared" si="170"/>
        <v/>
      </c>
      <c r="AV88" s="242" t="str">
        <f t="shared" si="171"/>
        <v/>
      </c>
      <c r="AW88" s="242" t="str">
        <f t="shared" si="172"/>
        <v/>
      </c>
      <c r="AX88" s="242" t="str">
        <f t="shared" si="173"/>
        <v/>
      </c>
      <c r="AY88" s="242" t="str">
        <f t="shared" si="174"/>
        <v/>
      </c>
      <c r="AZ88" s="242" t="str">
        <f t="shared" si="175"/>
        <v/>
      </c>
      <c r="BA88" s="242" t="str">
        <f t="shared" si="176"/>
        <v/>
      </c>
      <c r="BB88" s="242" t="str">
        <f t="shared" si="177"/>
        <v/>
      </c>
      <c r="BQ88" s="231"/>
      <c r="BR88" s="231"/>
    </row>
    <row r="89" spans="1:70" ht="13.5" customHeight="1">
      <c r="A89" s="711">
        <v>80</v>
      </c>
      <c r="B89" s="712"/>
      <c r="C89" s="713"/>
      <c r="D89" s="714"/>
      <c r="E89" s="715"/>
      <c r="F89" s="713"/>
      <c r="G89" s="715"/>
      <c r="H89" s="718"/>
      <c r="I89" s="719"/>
      <c r="J89" s="709"/>
      <c r="K89" s="710"/>
      <c r="L89" s="709"/>
      <c r="M89" s="710"/>
      <c r="N89" s="688"/>
      <c r="O89" s="689"/>
      <c r="P89" s="709"/>
      <c r="Q89" s="710"/>
      <c r="R89" s="707"/>
      <c r="S89" s="746"/>
      <c r="T89" s="677" t="str">
        <f t="shared" si="148"/>
        <v/>
      </c>
      <c r="U89" s="678"/>
      <c r="V89" s="678"/>
      <c r="W89" s="678"/>
      <c r="X89" s="678"/>
      <c r="Y89" s="678"/>
      <c r="Z89" s="239" t="str">
        <f t="shared" si="149"/>
        <v/>
      </c>
      <c r="AA89" s="240" t="str">
        <f t="shared" si="150"/>
        <v/>
      </c>
      <c r="AB89" s="241" t="str">
        <f t="shared" si="151"/>
        <v/>
      </c>
      <c r="AC89" s="241" t="str">
        <f t="shared" si="152"/>
        <v/>
      </c>
      <c r="AD89" s="242" t="str">
        <f t="shared" si="153"/>
        <v>○</v>
      </c>
      <c r="AE89" s="242" t="str">
        <f t="shared" si="154"/>
        <v/>
      </c>
      <c r="AF89" s="242" t="str">
        <f t="shared" si="155"/>
        <v/>
      </c>
      <c r="AG89" s="242" t="str">
        <f t="shared" si="156"/>
        <v/>
      </c>
      <c r="AH89" s="242" t="str">
        <f t="shared" si="157"/>
        <v/>
      </c>
      <c r="AI89" s="242" t="str">
        <f t="shared" si="158"/>
        <v/>
      </c>
      <c r="AJ89" s="242" t="str">
        <f t="shared" si="159"/>
        <v/>
      </c>
      <c r="AK89" s="242" t="str">
        <f t="shared" si="160"/>
        <v/>
      </c>
      <c r="AL89" s="242" t="str">
        <f t="shared" si="161"/>
        <v/>
      </c>
      <c r="AM89" s="242" t="str">
        <f t="shared" si="162"/>
        <v/>
      </c>
      <c r="AN89" s="242" t="str">
        <f t="shared" si="163"/>
        <v/>
      </c>
      <c r="AO89" s="242" t="str">
        <f t="shared" si="164"/>
        <v/>
      </c>
      <c r="AP89" s="242" t="str">
        <f t="shared" si="165"/>
        <v/>
      </c>
      <c r="AQ89" s="242" t="str">
        <f t="shared" si="166"/>
        <v/>
      </c>
      <c r="AR89" s="242" t="str">
        <f t="shared" si="167"/>
        <v/>
      </c>
      <c r="AS89" s="242" t="str">
        <f t="shared" si="168"/>
        <v/>
      </c>
      <c r="AT89" s="242" t="str">
        <f t="shared" si="169"/>
        <v/>
      </c>
      <c r="AU89" s="242" t="str">
        <f t="shared" si="170"/>
        <v/>
      </c>
      <c r="AV89" s="242" t="str">
        <f t="shared" si="171"/>
        <v/>
      </c>
      <c r="AW89" s="242" t="str">
        <f t="shared" si="172"/>
        <v/>
      </c>
      <c r="AX89" s="242" t="str">
        <f t="shared" si="173"/>
        <v/>
      </c>
      <c r="AY89" s="242" t="str">
        <f t="shared" si="174"/>
        <v/>
      </c>
      <c r="AZ89" s="242" t="str">
        <f t="shared" si="175"/>
        <v/>
      </c>
      <c r="BA89" s="242" t="str">
        <f t="shared" si="176"/>
        <v/>
      </c>
      <c r="BB89" s="242" t="str">
        <f t="shared" si="177"/>
        <v/>
      </c>
      <c r="BQ89" s="231"/>
      <c r="BR89" s="231"/>
    </row>
    <row r="90" spans="1:70" ht="13.5" customHeight="1">
      <c r="A90" s="711">
        <v>81</v>
      </c>
      <c r="B90" s="712"/>
      <c r="C90" s="713"/>
      <c r="D90" s="714"/>
      <c r="E90" s="715"/>
      <c r="F90" s="713"/>
      <c r="G90" s="715"/>
      <c r="H90" s="718"/>
      <c r="I90" s="719"/>
      <c r="J90" s="709"/>
      <c r="K90" s="710"/>
      <c r="L90" s="709"/>
      <c r="M90" s="710"/>
      <c r="N90" s="688"/>
      <c r="O90" s="689"/>
      <c r="P90" s="709"/>
      <c r="Q90" s="710"/>
      <c r="R90" s="707"/>
      <c r="S90" s="746"/>
      <c r="T90" s="677" t="str">
        <f t="shared" si="148"/>
        <v/>
      </c>
      <c r="U90" s="678"/>
      <c r="V90" s="678"/>
      <c r="W90" s="678"/>
      <c r="X90" s="678"/>
      <c r="Y90" s="678"/>
      <c r="Z90" s="239" t="str">
        <f t="shared" si="149"/>
        <v/>
      </c>
      <c r="AA90" s="240" t="str">
        <f t="shared" si="150"/>
        <v/>
      </c>
      <c r="AB90" s="241" t="str">
        <f t="shared" si="151"/>
        <v/>
      </c>
      <c r="AC90" s="241" t="str">
        <f t="shared" si="152"/>
        <v/>
      </c>
      <c r="AD90" s="242" t="str">
        <f t="shared" si="153"/>
        <v>○</v>
      </c>
      <c r="AE90" s="242" t="str">
        <f t="shared" si="154"/>
        <v/>
      </c>
      <c r="AF90" s="242" t="str">
        <f t="shared" si="155"/>
        <v/>
      </c>
      <c r="AG90" s="242" t="str">
        <f t="shared" si="156"/>
        <v/>
      </c>
      <c r="AH90" s="242" t="str">
        <f t="shared" si="157"/>
        <v/>
      </c>
      <c r="AI90" s="242" t="str">
        <f t="shared" si="158"/>
        <v/>
      </c>
      <c r="AJ90" s="242" t="str">
        <f t="shared" si="159"/>
        <v/>
      </c>
      <c r="AK90" s="242" t="str">
        <f t="shared" si="160"/>
        <v/>
      </c>
      <c r="AL90" s="242" t="str">
        <f t="shared" si="161"/>
        <v/>
      </c>
      <c r="AM90" s="242" t="str">
        <f t="shared" si="162"/>
        <v/>
      </c>
      <c r="AN90" s="242" t="str">
        <f t="shared" si="163"/>
        <v/>
      </c>
      <c r="AO90" s="242" t="str">
        <f t="shared" si="164"/>
        <v/>
      </c>
      <c r="AP90" s="242" t="str">
        <f t="shared" si="165"/>
        <v/>
      </c>
      <c r="AQ90" s="242" t="str">
        <f t="shared" si="166"/>
        <v/>
      </c>
      <c r="AR90" s="242" t="str">
        <f t="shared" si="167"/>
        <v/>
      </c>
      <c r="AS90" s="242" t="str">
        <f t="shared" si="168"/>
        <v/>
      </c>
      <c r="AT90" s="242" t="str">
        <f t="shared" si="169"/>
        <v/>
      </c>
      <c r="AU90" s="242" t="str">
        <f t="shared" si="170"/>
        <v/>
      </c>
      <c r="AV90" s="242" t="str">
        <f t="shared" si="171"/>
        <v/>
      </c>
      <c r="AW90" s="242" t="str">
        <f t="shared" si="172"/>
        <v/>
      </c>
      <c r="AX90" s="242" t="str">
        <f t="shared" si="173"/>
        <v/>
      </c>
      <c r="AY90" s="242" t="str">
        <f t="shared" si="174"/>
        <v/>
      </c>
      <c r="AZ90" s="242" t="str">
        <f t="shared" si="175"/>
        <v/>
      </c>
      <c r="BA90" s="242" t="str">
        <f t="shared" si="176"/>
        <v/>
      </c>
      <c r="BB90" s="242" t="str">
        <f t="shared" si="177"/>
        <v/>
      </c>
      <c r="BQ90" s="231"/>
      <c r="BR90" s="231"/>
    </row>
    <row r="91" spans="1:70" ht="13.5" customHeight="1">
      <c r="A91" s="711">
        <v>82</v>
      </c>
      <c r="B91" s="712"/>
      <c r="C91" s="713"/>
      <c r="D91" s="714"/>
      <c r="E91" s="715"/>
      <c r="F91" s="713"/>
      <c r="G91" s="715"/>
      <c r="H91" s="718"/>
      <c r="I91" s="719"/>
      <c r="J91" s="709"/>
      <c r="K91" s="710"/>
      <c r="L91" s="709"/>
      <c r="M91" s="710"/>
      <c r="N91" s="688"/>
      <c r="O91" s="689"/>
      <c r="P91" s="709"/>
      <c r="Q91" s="710"/>
      <c r="R91" s="707"/>
      <c r="S91" s="746"/>
      <c r="T91" s="677" t="str">
        <f t="shared" si="148"/>
        <v/>
      </c>
      <c r="U91" s="678"/>
      <c r="V91" s="678"/>
      <c r="W91" s="678"/>
      <c r="X91" s="678"/>
      <c r="Y91" s="678"/>
      <c r="Z91" s="239" t="str">
        <f t="shared" si="149"/>
        <v/>
      </c>
      <c r="AA91" s="240" t="str">
        <f t="shared" si="150"/>
        <v/>
      </c>
      <c r="AB91" s="241" t="str">
        <f t="shared" si="151"/>
        <v/>
      </c>
      <c r="AC91" s="241" t="str">
        <f t="shared" si="152"/>
        <v/>
      </c>
      <c r="AD91" s="242" t="str">
        <f t="shared" si="153"/>
        <v>○</v>
      </c>
      <c r="AE91" s="242" t="str">
        <f t="shared" si="154"/>
        <v/>
      </c>
      <c r="AF91" s="242" t="str">
        <f t="shared" si="155"/>
        <v/>
      </c>
      <c r="AG91" s="242" t="str">
        <f t="shared" si="156"/>
        <v/>
      </c>
      <c r="AH91" s="242" t="str">
        <f t="shared" si="157"/>
        <v/>
      </c>
      <c r="AI91" s="242" t="str">
        <f t="shared" si="158"/>
        <v/>
      </c>
      <c r="AJ91" s="242" t="str">
        <f t="shared" si="159"/>
        <v/>
      </c>
      <c r="AK91" s="242" t="str">
        <f t="shared" si="160"/>
        <v/>
      </c>
      <c r="AL91" s="242" t="str">
        <f t="shared" si="161"/>
        <v/>
      </c>
      <c r="AM91" s="242" t="str">
        <f t="shared" si="162"/>
        <v/>
      </c>
      <c r="AN91" s="242" t="str">
        <f t="shared" si="163"/>
        <v/>
      </c>
      <c r="AO91" s="242" t="str">
        <f t="shared" si="164"/>
        <v/>
      </c>
      <c r="AP91" s="242" t="str">
        <f t="shared" si="165"/>
        <v/>
      </c>
      <c r="AQ91" s="242" t="str">
        <f t="shared" si="166"/>
        <v/>
      </c>
      <c r="AR91" s="242" t="str">
        <f t="shared" si="167"/>
        <v/>
      </c>
      <c r="AS91" s="242" t="str">
        <f t="shared" si="168"/>
        <v/>
      </c>
      <c r="AT91" s="242" t="str">
        <f t="shared" si="169"/>
        <v/>
      </c>
      <c r="AU91" s="242" t="str">
        <f t="shared" si="170"/>
        <v/>
      </c>
      <c r="AV91" s="242" t="str">
        <f t="shared" si="171"/>
        <v/>
      </c>
      <c r="AW91" s="242" t="str">
        <f t="shared" si="172"/>
        <v/>
      </c>
      <c r="AX91" s="242" t="str">
        <f t="shared" si="173"/>
        <v/>
      </c>
      <c r="AY91" s="242" t="str">
        <f t="shared" si="174"/>
        <v/>
      </c>
      <c r="AZ91" s="242" t="str">
        <f t="shared" si="175"/>
        <v/>
      </c>
      <c r="BA91" s="242" t="str">
        <f t="shared" si="176"/>
        <v/>
      </c>
      <c r="BB91" s="242" t="str">
        <f t="shared" si="177"/>
        <v/>
      </c>
      <c r="BQ91" s="231"/>
      <c r="BR91" s="231"/>
    </row>
    <row r="92" spans="1:70" ht="13.5" customHeight="1">
      <c r="A92" s="711">
        <v>83</v>
      </c>
      <c r="B92" s="712"/>
      <c r="C92" s="713"/>
      <c r="D92" s="714"/>
      <c r="E92" s="715"/>
      <c r="F92" s="713"/>
      <c r="G92" s="715"/>
      <c r="H92" s="718"/>
      <c r="I92" s="719"/>
      <c r="J92" s="709"/>
      <c r="K92" s="710"/>
      <c r="L92" s="709"/>
      <c r="M92" s="710"/>
      <c r="N92" s="688"/>
      <c r="O92" s="689"/>
      <c r="P92" s="709"/>
      <c r="Q92" s="710"/>
      <c r="R92" s="707"/>
      <c r="S92" s="746"/>
      <c r="T92" s="677" t="str">
        <f t="shared" si="148"/>
        <v/>
      </c>
      <c r="U92" s="678"/>
      <c r="V92" s="678"/>
      <c r="W92" s="678"/>
      <c r="X92" s="678"/>
      <c r="Y92" s="678"/>
      <c r="Z92" s="239" t="str">
        <f t="shared" si="149"/>
        <v/>
      </c>
      <c r="AA92" s="240" t="str">
        <f t="shared" si="150"/>
        <v/>
      </c>
      <c r="AB92" s="241" t="str">
        <f t="shared" si="151"/>
        <v/>
      </c>
      <c r="AC92" s="241" t="str">
        <f t="shared" si="152"/>
        <v/>
      </c>
      <c r="AD92" s="242" t="str">
        <f t="shared" si="153"/>
        <v>○</v>
      </c>
      <c r="AE92" s="242" t="str">
        <f t="shared" si="154"/>
        <v/>
      </c>
      <c r="AF92" s="242" t="str">
        <f t="shared" si="155"/>
        <v/>
      </c>
      <c r="AG92" s="242" t="str">
        <f t="shared" si="156"/>
        <v/>
      </c>
      <c r="AH92" s="242" t="str">
        <f t="shared" si="157"/>
        <v/>
      </c>
      <c r="AI92" s="242" t="str">
        <f t="shared" si="158"/>
        <v/>
      </c>
      <c r="AJ92" s="242" t="str">
        <f t="shared" si="159"/>
        <v/>
      </c>
      <c r="AK92" s="242" t="str">
        <f t="shared" si="160"/>
        <v/>
      </c>
      <c r="AL92" s="242" t="str">
        <f t="shared" si="161"/>
        <v/>
      </c>
      <c r="AM92" s="242" t="str">
        <f t="shared" si="162"/>
        <v/>
      </c>
      <c r="AN92" s="242" t="str">
        <f t="shared" si="163"/>
        <v/>
      </c>
      <c r="AO92" s="242" t="str">
        <f t="shared" si="164"/>
        <v/>
      </c>
      <c r="AP92" s="242" t="str">
        <f t="shared" si="165"/>
        <v/>
      </c>
      <c r="AQ92" s="242" t="str">
        <f t="shared" si="166"/>
        <v/>
      </c>
      <c r="AR92" s="242" t="str">
        <f t="shared" si="167"/>
        <v/>
      </c>
      <c r="AS92" s="242" t="str">
        <f t="shared" si="168"/>
        <v/>
      </c>
      <c r="AT92" s="242" t="str">
        <f t="shared" si="169"/>
        <v/>
      </c>
      <c r="AU92" s="242" t="str">
        <f t="shared" si="170"/>
        <v/>
      </c>
      <c r="AV92" s="242" t="str">
        <f t="shared" si="171"/>
        <v/>
      </c>
      <c r="AW92" s="242" t="str">
        <f t="shared" si="172"/>
        <v/>
      </c>
      <c r="AX92" s="242" t="str">
        <f t="shared" si="173"/>
        <v/>
      </c>
      <c r="AY92" s="242" t="str">
        <f t="shared" si="174"/>
        <v/>
      </c>
      <c r="AZ92" s="242" t="str">
        <f t="shared" si="175"/>
        <v/>
      </c>
      <c r="BA92" s="242" t="str">
        <f t="shared" si="176"/>
        <v/>
      </c>
      <c r="BB92" s="242" t="str">
        <f t="shared" si="177"/>
        <v/>
      </c>
      <c r="BQ92" s="231"/>
      <c r="BR92" s="231"/>
    </row>
    <row r="93" spans="1:70" ht="13.5" customHeight="1">
      <c r="A93" s="711">
        <v>84</v>
      </c>
      <c r="B93" s="712"/>
      <c r="C93" s="713"/>
      <c r="D93" s="714"/>
      <c r="E93" s="715"/>
      <c r="F93" s="713"/>
      <c r="G93" s="715"/>
      <c r="H93" s="718"/>
      <c r="I93" s="719"/>
      <c r="J93" s="709"/>
      <c r="K93" s="710"/>
      <c r="L93" s="709"/>
      <c r="M93" s="710"/>
      <c r="N93" s="688"/>
      <c r="O93" s="689"/>
      <c r="P93" s="709"/>
      <c r="Q93" s="710"/>
      <c r="R93" s="707"/>
      <c r="S93" s="746"/>
      <c r="T93" s="677" t="str">
        <f t="shared" si="148"/>
        <v/>
      </c>
      <c r="U93" s="678"/>
      <c r="V93" s="678"/>
      <c r="W93" s="678"/>
      <c r="X93" s="678"/>
      <c r="Y93" s="678"/>
      <c r="Z93" s="239" t="str">
        <f t="shared" si="149"/>
        <v/>
      </c>
      <c r="AA93" s="240" t="str">
        <f t="shared" si="150"/>
        <v/>
      </c>
      <c r="AB93" s="241" t="str">
        <f t="shared" si="151"/>
        <v/>
      </c>
      <c r="AC93" s="241" t="str">
        <f t="shared" si="152"/>
        <v/>
      </c>
      <c r="AD93" s="242" t="str">
        <f t="shared" si="153"/>
        <v>○</v>
      </c>
      <c r="AE93" s="242" t="str">
        <f t="shared" si="154"/>
        <v/>
      </c>
      <c r="AF93" s="242" t="str">
        <f t="shared" si="155"/>
        <v/>
      </c>
      <c r="AG93" s="242" t="str">
        <f t="shared" si="156"/>
        <v/>
      </c>
      <c r="AH93" s="242" t="str">
        <f t="shared" si="157"/>
        <v/>
      </c>
      <c r="AI93" s="242" t="str">
        <f t="shared" si="158"/>
        <v/>
      </c>
      <c r="AJ93" s="242" t="str">
        <f t="shared" si="159"/>
        <v/>
      </c>
      <c r="AK93" s="242" t="str">
        <f t="shared" si="160"/>
        <v/>
      </c>
      <c r="AL93" s="242" t="str">
        <f t="shared" si="161"/>
        <v/>
      </c>
      <c r="AM93" s="242" t="str">
        <f t="shared" si="162"/>
        <v/>
      </c>
      <c r="AN93" s="242" t="str">
        <f t="shared" si="163"/>
        <v/>
      </c>
      <c r="AO93" s="242" t="str">
        <f t="shared" si="164"/>
        <v/>
      </c>
      <c r="AP93" s="242" t="str">
        <f t="shared" si="165"/>
        <v/>
      </c>
      <c r="AQ93" s="242" t="str">
        <f t="shared" si="166"/>
        <v/>
      </c>
      <c r="AR93" s="242" t="str">
        <f t="shared" si="167"/>
        <v/>
      </c>
      <c r="AS93" s="242" t="str">
        <f t="shared" si="168"/>
        <v/>
      </c>
      <c r="AT93" s="242" t="str">
        <f t="shared" si="169"/>
        <v/>
      </c>
      <c r="AU93" s="242" t="str">
        <f t="shared" si="170"/>
        <v/>
      </c>
      <c r="AV93" s="242" t="str">
        <f t="shared" si="171"/>
        <v/>
      </c>
      <c r="AW93" s="242" t="str">
        <f t="shared" si="172"/>
        <v/>
      </c>
      <c r="AX93" s="242" t="str">
        <f t="shared" si="173"/>
        <v/>
      </c>
      <c r="AY93" s="242" t="str">
        <f t="shared" si="174"/>
        <v/>
      </c>
      <c r="AZ93" s="242" t="str">
        <f t="shared" si="175"/>
        <v/>
      </c>
      <c r="BA93" s="242" t="str">
        <f t="shared" si="176"/>
        <v/>
      </c>
      <c r="BB93" s="242" t="str">
        <f t="shared" si="177"/>
        <v/>
      </c>
      <c r="BQ93" s="231"/>
      <c r="BR93" s="231"/>
    </row>
    <row r="94" spans="1:70" ht="13.5" customHeight="1">
      <c r="A94" s="711">
        <v>85</v>
      </c>
      <c r="B94" s="712"/>
      <c r="C94" s="713"/>
      <c r="D94" s="714"/>
      <c r="E94" s="715"/>
      <c r="F94" s="713"/>
      <c r="G94" s="715"/>
      <c r="H94" s="718"/>
      <c r="I94" s="719"/>
      <c r="J94" s="709"/>
      <c r="K94" s="710"/>
      <c r="L94" s="709"/>
      <c r="M94" s="710"/>
      <c r="N94" s="688"/>
      <c r="O94" s="689"/>
      <c r="P94" s="709"/>
      <c r="Q94" s="710"/>
      <c r="R94" s="707"/>
      <c r="S94" s="746"/>
      <c r="T94" s="677" t="str">
        <f t="shared" si="148"/>
        <v/>
      </c>
      <c r="U94" s="678"/>
      <c r="V94" s="678"/>
      <c r="W94" s="678"/>
      <c r="X94" s="678"/>
      <c r="Y94" s="678"/>
      <c r="Z94" s="239" t="str">
        <f t="shared" si="149"/>
        <v/>
      </c>
      <c r="AA94" s="240" t="str">
        <f t="shared" si="150"/>
        <v/>
      </c>
      <c r="AB94" s="241" t="str">
        <f t="shared" si="151"/>
        <v/>
      </c>
      <c r="AC94" s="241" t="str">
        <f t="shared" si="152"/>
        <v/>
      </c>
      <c r="AD94" s="242" t="str">
        <f t="shared" si="153"/>
        <v>○</v>
      </c>
      <c r="AE94" s="242" t="str">
        <f t="shared" si="154"/>
        <v/>
      </c>
      <c r="AF94" s="242" t="str">
        <f t="shared" si="155"/>
        <v/>
      </c>
      <c r="AG94" s="242" t="str">
        <f t="shared" si="156"/>
        <v/>
      </c>
      <c r="AH94" s="242" t="str">
        <f t="shared" si="157"/>
        <v/>
      </c>
      <c r="AI94" s="242" t="str">
        <f t="shared" si="158"/>
        <v/>
      </c>
      <c r="AJ94" s="242" t="str">
        <f t="shared" si="159"/>
        <v/>
      </c>
      <c r="AK94" s="242" t="str">
        <f t="shared" si="160"/>
        <v/>
      </c>
      <c r="AL94" s="242" t="str">
        <f t="shared" si="161"/>
        <v/>
      </c>
      <c r="AM94" s="242" t="str">
        <f t="shared" si="162"/>
        <v/>
      </c>
      <c r="AN94" s="242" t="str">
        <f t="shared" si="163"/>
        <v/>
      </c>
      <c r="AO94" s="242" t="str">
        <f t="shared" si="164"/>
        <v/>
      </c>
      <c r="AP94" s="242" t="str">
        <f t="shared" si="165"/>
        <v/>
      </c>
      <c r="AQ94" s="242" t="str">
        <f t="shared" si="166"/>
        <v/>
      </c>
      <c r="AR94" s="242" t="str">
        <f t="shared" si="167"/>
        <v/>
      </c>
      <c r="AS94" s="242" t="str">
        <f t="shared" si="168"/>
        <v/>
      </c>
      <c r="AT94" s="242" t="str">
        <f t="shared" si="169"/>
        <v/>
      </c>
      <c r="AU94" s="242" t="str">
        <f t="shared" si="170"/>
        <v/>
      </c>
      <c r="AV94" s="242" t="str">
        <f t="shared" si="171"/>
        <v/>
      </c>
      <c r="AW94" s="242" t="str">
        <f t="shared" si="172"/>
        <v/>
      </c>
      <c r="AX94" s="242" t="str">
        <f t="shared" si="173"/>
        <v/>
      </c>
      <c r="AY94" s="242" t="str">
        <f t="shared" si="174"/>
        <v/>
      </c>
      <c r="AZ94" s="242" t="str">
        <f t="shared" si="175"/>
        <v/>
      </c>
      <c r="BA94" s="242" t="str">
        <f t="shared" si="176"/>
        <v/>
      </c>
      <c r="BB94" s="242" t="str">
        <f t="shared" si="177"/>
        <v/>
      </c>
      <c r="BQ94" s="231"/>
      <c r="BR94" s="231"/>
    </row>
    <row r="95" spans="1:70" ht="13.5" customHeight="1">
      <c r="A95" s="711">
        <v>86</v>
      </c>
      <c r="B95" s="712"/>
      <c r="C95" s="713"/>
      <c r="D95" s="714"/>
      <c r="E95" s="715"/>
      <c r="F95" s="713"/>
      <c r="G95" s="715"/>
      <c r="H95" s="718"/>
      <c r="I95" s="719"/>
      <c r="J95" s="709"/>
      <c r="K95" s="710"/>
      <c r="L95" s="709"/>
      <c r="M95" s="710"/>
      <c r="N95" s="688"/>
      <c r="O95" s="689"/>
      <c r="P95" s="709"/>
      <c r="Q95" s="710"/>
      <c r="R95" s="707"/>
      <c r="S95" s="746"/>
      <c r="T95" s="677" t="str">
        <f t="shared" si="148"/>
        <v/>
      </c>
      <c r="U95" s="678"/>
      <c r="V95" s="678"/>
      <c r="W95" s="678"/>
      <c r="X95" s="678"/>
      <c r="Y95" s="678"/>
      <c r="Z95" s="239" t="str">
        <f t="shared" si="149"/>
        <v/>
      </c>
      <c r="AA95" s="240" t="str">
        <f t="shared" si="150"/>
        <v/>
      </c>
      <c r="AB95" s="241" t="str">
        <f t="shared" si="151"/>
        <v/>
      </c>
      <c r="AC95" s="241" t="str">
        <f t="shared" si="152"/>
        <v/>
      </c>
      <c r="AD95" s="242" t="str">
        <f t="shared" si="153"/>
        <v>○</v>
      </c>
      <c r="AE95" s="242" t="str">
        <f t="shared" si="154"/>
        <v/>
      </c>
      <c r="AF95" s="242" t="str">
        <f t="shared" si="155"/>
        <v/>
      </c>
      <c r="AG95" s="242" t="str">
        <f t="shared" si="156"/>
        <v/>
      </c>
      <c r="AH95" s="242" t="str">
        <f t="shared" si="157"/>
        <v/>
      </c>
      <c r="AI95" s="242" t="str">
        <f t="shared" si="158"/>
        <v/>
      </c>
      <c r="AJ95" s="242" t="str">
        <f t="shared" si="159"/>
        <v/>
      </c>
      <c r="AK95" s="242" t="str">
        <f t="shared" si="160"/>
        <v/>
      </c>
      <c r="AL95" s="242" t="str">
        <f t="shared" si="161"/>
        <v/>
      </c>
      <c r="AM95" s="242" t="str">
        <f t="shared" si="162"/>
        <v/>
      </c>
      <c r="AN95" s="242" t="str">
        <f t="shared" si="163"/>
        <v/>
      </c>
      <c r="AO95" s="242" t="str">
        <f t="shared" si="164"/>
        <v/>
      </c>
      <c r="AP95" s="242" t="str">
        <f t="shared" si="165"/>
        <v/>
      </c>
      <c r="AQ95" s="242" t="str">
        <f t="shared" si="166"/>
        <v/>
      </c>
      <c r="AR95" s="242" t="str">
        <f t="shared" si="167"/>
        <v/>
      </c>
      <c r="AS95" s="242" t="str">
        <f t="shared" si="168"/>
        <v/>
      </c>
      <c r="AT95" s="242" t="str">
        <f t="shared" si="169"/>
        <v/>
      </c>
      <c r="AU95" s="242" t="str">
        <f t="shared" si="170"/>
        <v/>
      </c>
      <c r="AV95" s="242" t="str">
        <f t="shared" si="171"/>
        <v/>
      </c>
      <c r="AW95" s="242" t="str">
        <f t="shared" si="172"/>
        <v/>
      </c>
      <c r="AX95" s="242" t="str">
        <f t="shared" si="173"/>
        <v/>
      </c>
      <c r="AY95" s="242" t="str">
        <f t="shared" si="174"/>
        <v/>
      </c>
      <c r="AZ95" s="242" t="str">
        <f t="shared" si="175"/>
        <v/>
      </c>
      <c r="BA95" s="242" t="str">
        <f t="shared" si="176"/>
        <v/>
      </c>
      <c r="BB95" s="242" t="str">
        <f t="shared" si="177"/>
        <v/>
      </c>
      <c r="BQ95" s="231"/>
      <c r="BR95" s="231"/>
    </row>
    <row r="96" spans="1:70" ht="13.5" customHeight="1">
      <c r="A96" s="711">
        <v>87</v>
      </c>
      <c r="B96" s="712"/>
      <c r="C96" s="713"/>
      <c r="D96" s="714"/>
      <c r="E96" s="715"/>
      <c r="F96" s="713"/>
      <c r="G96" s="715"/>
      <c r="H96" s="718"/>
      <c r="I96" s="719"/>
      <c r="J96" s="709"/>
      <c r="K96" s="710"/>
      <c r="L96" s="709"/>
      <c r="M96" s="710"/>
      <c r="N96" s="688"/>
      <c r="O96" s="689"/>
      <c r="P96" s="709"/>
      <c r="Q96" s="710"/>
      <c r="R96" s="707"/>
      <c r="S96" s="746"/>
      <c r="T96" s="677" t="str">
        <f t="shared" si="148"/>
        <v/>
      </c>
      <c r="U96" s="678"/>
      <c r="V96" s="678"/>
      <c r="W96" s="678"/>
      <c r="X96" s="678"/>
      <c r="Y96" s="678"/>
      <c r="Z96" s="239" t="str">
        <f t="shared" si="149"/>
        <v/>
      </c>
      <c r="AA96" s="240" t="str">
        <f t="shared" si="150"/>
        <v/>
      </c>
      <c r="AB96" s="241" t="str">
        <f t="shared" si="151"/>
        <v/>
      </c>
      <c r="AC96" s="241" t="str">
        <f t="shared" si="152"/>
        <v/>
      </c>
      <c r="AD96" s="242" t="str">
        <f t="shared" si="153"/>
        <v>○</v>
      </c>
      <c r="AE96" s="242" t="str">
        <f t="shared" si="154"/>
        <v/>
      </c>
      <c r="AF96" s="242" t="str">
        <f t="shared" si="155"/>
        <v/>
      </c>
      <c r="AG96" s="242" t="str">
        <f t="shared" si="156"/>
        <v/>
      </c>
      <c r="AH96" s="242" t="str">
        <f t="shared" si="157"/>
        <v/>
      </c>
      <c r="AI96" s="242" t="str">
        <f t="shared" si="158"/>
        <v/>
      </c>
      <c r="AJ96" s="242" t="str">
        <f t="shared" si="159"/>
        <v/>
      </c>
      <c r="AK96" s="242" t="str">
        <f t="shared" si="160"/>
        <v/>
      </c>
      <c r="AL96" s="242" t="str">
        <f t="shared" si="161"/>
        <v/>
      </c>
      <c r="AM96" s="242" t="str">
        <f t="shared" si="162"/>
        <v/>
      </c>
      <c r="AN96" s="242" t="str">
        <f t="shared" si="163"/>
        <v/>
      </c>
      <c r="AO96" s="242" t="str">
        <f t="shared" si="164"/>
        <v/>
      </c>
      <c r="AP96" s="242" t="str">
        <f t="shared" si="165"/>
        <v/>
      </c>
      <c r="AQ96" s="242" t="str">
        <f t="shared" si="166"/>
        <v/>
      </c>
      <c r="AR96" s="242" t="str">
        <f t="shared" si="167"/>
        <v/>
      </c>
      <c r="AS96" s="242" t="str">
        <f t="shared" si="168"/>
        <v/>
      </c>
      <c r="AT96" s="242" t="str">
        <f t="shared" si="169"/>
        <v/>
      </c>
      <c r="AU96" s="242" t="str">
        <f t="shared" si="170"/>
        <v/>
      </c>
      <c r="AV96" s="242" t="str">
        <f t="shared" si="171"/>
        <v/>
      </c>
      <c r="AW96" s="242" t="str">
        <f t="shared" si="172"/>
        <v/>
      </c>
      <c r="AX96" s="242" t="str">
        <f t="shared" si="173"/>
        <v/>
      </c>
      <c r="AY96" s="242" t="str">
        <f t="shared" si="174"/>
        <v/>
      </c>
      <c r="AZ96" s="242" t="str">
        <f t="shared" si="175"/>
        <v/>
      </c>
      <c r="BA96" s="242" t="str">
        <f t="shared" si="176"/>
        <v/>
      </c>
      <c r="BB96" s="242" t="str">
        <f t="shared" si="177"/>
        <v/>
      </c>
      <c r="BQ96" s="231"/>
      <c r="BR96" s="231"/>
    </row>
    <row r="97" spans="1:70" ht="13.5" customHeight="1">
      <c r="A97" s="711">
        <v>88</v>
      </c>
      <c r="B97" s="712"/>
      <c r="C97" s="713"/>
      <c r="D97" s="714"/>
      <c r="E97" s="715"/>
      <c r="F97" s="713"/>
      <c r="G97" s="715"/>
      <c r="H97" s="718"/>
      <c r="I97" s="719"/>
      <c r="J97" s="709"/>
      <c r="K97" s="710"/>
      <c r="L97" s="709"/>
      <c r="M97" s="710"/>
      <c r="N97" s="688"/>
      <c r="O97" s="689"/>
      <c r="P97" s="709"/>
      <c r="Q97" s="710"/>
      <c r="R97" s="707"/>
      <c r="S97" s="746"/>
      <c r="T97" s="677" t="str">
        <f t="shared" si="148"/>
        <v/>
      </c>
      <c r="U97" s="678"/>
      <c r="V97" s="678"/>
      <c r="W97" s="678"/>
      <c r="X97" s="678"/>
      <c r="Y97" s="678"/>
      <c r="Z97" s="239" t="str">
        <f t="shared" si="149"/>
        <v/>
      </c>
      <c r="AA97" s="240" t="str">
        <f t="shared" si="150"/>
        <v/>
      </c>
      <c r="AB97" s="241" t="str">
        <f t="shared" si="151"/>
        <v/>
      </c>
      <c r="AC97" s="241" t="str">
        <f t="shared" si="152"/>
        <v/>
      </c>
      <c r="AD97" s="242" t="str">
        <f t="shared" si="153"/>
        <v>○</v>
      </c>
      <c r="AE97" s="242" t="str">
        <f t="shared" si="154"/>
        <v/>
      </c>
      <c r="AF97" s="242" t="str">
        <f t="shared" si="155"/>
        <v/>
      </c>
      <c r="AG97" s="242" t="str">
        <f t="shared" si="156"/>
        <v/>
      </c>
      <c r="AH97" s="242" t="str">
        <f t="shared" si="157"/>
        <v/>
      </c>
      <c r="AI97" s="242" t="str">
        <f t="shared" si="158"/>
        <v/>
      </c>
      <c r="AJ97" s="242" t="str">
        <f t="shared" si="159"/>
        <v/>
      </c>
      <c r="AK97" s="242" t="str">
        <f t="shared" si="160"/>
        <v/>
      </c>
      <c r="AL97" s="242" t="str">
        <f t="shared" si="161"/>
        <v/>
      </c>
      <c r="AM97" s="242" t="str">
        <f t="shared" si="162"/>
        <v/>
      </c>
      <c r="AN97" s="242" t="str">
        <f t="shared" si="163"/>
        <v/>
      </c>
      <c r="AO97" s="242" t="str">
        <f t="shared" si="164"/>
        <v/>
      </c>
      <c r="AP97" s="242" t="str">
        <f t="shared" si="165"/>
        <v/>
      </c>
      <c r="AQ97" s="242" t="str">
        <f t="shared" si="166"/>
        <v/>
      </c>
      <c r="AR97" s="242" t="str">
        <f t="shared" si="167"/>
        <v/>
      </c>
      <c r="AS97" s="242" t="str">
        <f t="shared" si="168"/>
        <v/>
      </c>
      <c r="AT97" s="242" t="str">
        <f t="shared" si="169"/>
        <v/>
      </c>
      <c r="AU97" s="242" t="str">
        <f t="shared" si="170"/>
        <v/>
      </c>
      <c r="AV97" s="242" t="str">
        <f t="shared" si="171"/>
        <v/>
      </c>
      <c r="AW97" s="242" t="str">
        <f t="shared" si="172"/>
        <v/>
      </c>
      <c r="AX97" s="242" t="str">
        <f t="shared" si="173"/>
        <v/>
      </c>
      <c r="AY97" s="242" t="str">
        <f t="shared" si="174"/>
        <v/>
      </c>
      <c r="AZ97" s="242" t="str">
        <f t="shared" si="175"/>
        <v/>
      </c>
      <c r="BA97" s="242" t="str">
        <f t="shared" si="176"/>
        <v/>
      </c>
      <c r="BB97" s="242" t="str">
        <f t="shared" si="177"/>
        <v/>
      </c>
      <c r="BQ97" s="231"/>
      <c r="BR97" s="231"/>
    </row>
    <row r="98" spans="1:70" ht="13.5" customHeight="1">
      <c r="A98" s="711">
        <v>89</v>
      </c>
      <c r="B98" s="712"/>
      <c r="C98" s="713"/>
      <c r="D98" s="714"/>
      <c r="E98" s="715"/>
      <c r="F98" s="713"/>
      <c r="G98" s="715"/>
      <c r="H98" s="718"/>
      <c r="I98" s="719"/>
      <c r="J98" s="709"/>
      <c r="K98" s="710"/>
      <c r="L98" s="709"/>
      <c r="M98" s="710"/>
      <c r="N98" s="688"/>
      <c r="O98" s="689"/>
      <c r="P98" s="709"/>
      <c r="Q98" s="710"/>
      <c r="R98" s="707"/>
      <c r="S98" s="746"/>
      <c r="T98" s="677" t="str">
        <f t="shared" si="148"/>
        <v/>
      </c>
      <c r="U98" s="678"/>
      <c r="V98" s="678"/>
      <c r="W98" s="678"/>
      <c r="X98" s="678"/>
      <c r="Y98" s="678"/>
      <c r="Z98" s="239" t="str">
        <f t="shared" si="149"/>
        <v/>
      </c>
      <c r="AA98" s="240" t="str">
        <f t="shared" si="150"/>
        <v/>
      </c>
      <c r="AB98" s="241" t="str">
        <f t="shared" si="151"/>
        <v/>
      </c>
      <c r="AC98" s="241" t="str">
        <f t="shared" si="152"/>
        <v/>
      </c>
      <c r="AD98" s="242" t="str">
        <f t="shared" si="153"/>
        <v>○</v>
      </c>
      <c r="AE98" s="242" t="str">
        <f t="shared" si="154"/>
        <v/>
      </c>
      <c r="AF98" s="242" t="str">
        <f t="shared" si="155"/>
        <v/>
      </c>
      <c r="AG98" s="242" t="str">
        <f t="shared" si="156"/>
        <v/>
      </c>
      <c r="AH98" s="242" t="str">
        <f t="shared" si="157"/>
        <v/>
      </c>
      <c r="AI98" s="242" t="str">
        <f t="shared" si="158"/>
        <v/>
      </c>
      <c r="AJ98" s="242" t="str">
        <f t="shared" si="159"/>
        <v/>
      </c>
      <c r="AK98" s="242" t="str">
        <f t="shared" si="160"/>
        <v/>
      </c>
      <c r="AL98" s="242" t="str">
        <f t="shared" si="161"/>
        <v/>
      </c>
      <c r="AM98" s="242" t="str">
        <f t="shared" si="162"/>
        <v/>
      </c>
      <c r="AN98" s="242" t="str">
        <f t="shared" si="163"/>
        <v/>
      </c>
      <c r="AO98" s="242" t="str">
        <f t="shared" si="164"/>
        <v/>
      </c>
      <c r="AP98" s="242" t="str">
        <f t="shared" si="165"/>
        <v/>
      </c>
      <c r="AQ98" s="242" t="str">
        <f t="shared" si="166"/>
        <v/>
      </c>
      <c r="AR98" s="242" t="str">
        <f t="shared" si="167"/>
        <v/>
      </c>
      <c r="AS98" s="242" t="str">
        <f t="shared" si="168"/>
        <v/>
      </c>
      <c r="AT98" s="242" t="str">
        <f t="shared" si="169"/>
        <v/>
      </c>
      <c r="AU98" s="242" t="str">
        <f t="shared" si="170"/>
        <v/>
      </c>
      <c r="AV98" s="242" t="str">
        <f t="shared" si="171"/>
        <v/>
      </c>
      <c r="AW98" s="242" t="str">
        <f t="shared" si="172"/>
        <v/>
      </c>
      <c r="AX98" s="242" t="str">
        <f t="shared" si="173"/>
        <v/>
      </c>
      <c r="AY98" s="242" t="str">
        <f t="shared" si="174"/>
        <v/>
      </c>
      <c r="AZ98" s="242" t="str">
        <f t="shared" si="175"/>
        <v/>
      </c>
      <c r="BA98" s="242" t="str">
        <f t="shared" si="176"/>
        <v/>
      </c>
      <c r="BB98" s="242" t="str">
        <f t="shared" si="177"/>
        <v/>
      </c>
      <c r="BQ98" s="231"/>
      <c r="BR98" s="231"/>
    </row>
    <row r="99" spans="1:70" ht="13.5" customHeight="1">
      <c r="A99" s="711">
        <v>90</v>
      </c>
      <c r="B99" s="712"/>
      <c r="C99" s="713"/>
      <c r="D99" s="714"/>
      <c r="E99" s="715"/>
      <c r="F99" s="713"/>
      <c r="G99" s="715"/>
      <c r="H99" s="718"/>
      <c r="I99" s="719"/>
      <c r="J99" s="709"/>
      <c r="K99" s="710"/>
      <c r="L99" s="709"/>
      <c r="M99" s="710"/>
      <c r="N99" s="688"/>
      <c r="O99" s="689"/>
      <c r="P99" s="709"/>
      <c r="Q99" s="710"/>
      <c r="R99" s="707"/>
      <c r="S99" s="746"/>
      <c r="T99" s="677" t="str">
        <f t="shared" si="148"/>
        <v/>
      </c>
      <c r="U99" s="678"/>
      <c r="V99" s="678"/>
      <c r="W99" s="678"/>
      <c r="X99" s="678"/>
      <c r="Y99" s="678"/>
      <c r="Z99" s="239" t="str">
        <f t="shared" si="149"/>
        <v/>
      </c>
      <c r="AA99" s="240" t="str">
        <f t="shared" si="150"/>
        <v/>
      </c>
      <c r="AB99" s="241" t="str">
        <f t="shared" si="151"/>
        <v/>
      </c>
      <c r="AC99" s="241" t="str">
        <f t="shared" si="152"/>
        <v/>
      </c>
      <c r="AD99" s="242" t="str">
        <f t="shared" si="153"/>
        <v>○</v>
      </c>
      <c r="AE99" s="242" t="str">
        <f t="shared" si="154"/>
        <v/>
      </c>
      <c r="AF99" s="242" t="str">
        <f t="shared" si="155"/>
        <v/>
      </c>
      <c r="AG99" s="242" t="str">
        <f t="shared" si="156"/>
        <v/>
      </c>
      <c r="AH99" s="242" t="str">
        <f t="shared" si="157"/>
        <v/>
      </c>
      <c r="AI99" s="242" t="str">
        <f t="shared" si="158"/>
        <v/>
      </c>
      <c r="AJ99" s="242" t="str">
        <f t="shared" si="159"/>
        <v/>
      </c>
      <c r="AK99" s="242" t="str">
        <f t="shared" si="160"/>
        <v/>
      </c>
      <c r="AL99" s="242" t="str">
        <f t="shared" si="161"/>
        <v/>
      </c>
      <c r="AM99" s="242" t="str">
        <f t="shared" si="162"/>
        <v/>
      </c>
      <c r="AN99" s="242" t="str">
        <f t="shared" si="163"/>
        <v/>
      </c>
      <c r="AO99" s="242" t="str">
        <f t="shared" si="164"/>
        <v/>
      </c>
      <c r="AP99" s="242" t="str">
        <f t="shared" si="165"/>
        <v/>
      </c>
      <c r="AQ99" s="242" t="str">
        <f t="shared" si="166"/>
        <v/>
      </c>
      <c r="AR99" s="242" t="str">
        <f t="shared" si="167"/>
        <v/>
      </c>
      <c r="AS99" s="242" t="str">
        <f t="shared" si="168"/>
        <v/>
      </c>
      <c r="AT99" s="242" t="str">
        <f t="shared" si="169"/>
        <v/>
      </c>
      <c r="AU99" s="242" t="str">
        <f t="shared" si="170"/>
        <v/>
      </c>
      <c r="AV99" s="242" t="str">
        <f t="shared" si="171"/>
        <v/>
      </c>
      <c r="AW99" s="242" t="str">
        <f t="shared" si="172"/>
        <v/>
      </c>
      <c r="AX99" s="242" t="str">
        <f t="shared" si="173"/>
        <v/>
      </c>
      <c r="AY99" s="242" t="str">
        <f t="shared" si="174"/>
        <v/>
      </c>
      <c r="AZ99" s="242" t="str">
        <f t="shared" si="175"/>
        <v/>
      </c>
      <c r="BA99" s="242" t="str">
        <f t="shared" si="176"/>
        <v/>
      </c>
      <c r="BB99" s="242" t="str">
        <f t="shared" si="177"/>
        <v/>
      </c>
      <c r="BQ99" s="231"/>
      <c r="BR99" s="231"/>
    </row>
    <row r="100" spans="1:70" ht="13.5" customHeight="1">
      <c r="A100" s="711">
        <v>91</v>
      </c>
      <c r="B100" s="712"/>
      <c r="C100" s="713"/>
      <c r="D100" s="714"/>
      <c r="E100" s="715"/>
      <c r="F100" s="713"/>
      <c r="G100" s="715"/>
      <c r="H100" s="720"/>
      <c r="I100" s="721"/>
      <c r="J100" s="709"/>
      <c r="K100" s="710"/>
      <c r="L100" s="709"/>
      <c r="M100" s="710"/>
      <c r="N100" s="688"/>
      <c r="O100" s="689"/>
      <c r="P100" s="709"/>
      <c r="Q100" s="710"/>
      <c r="R100" s="707"/>
      <c r="S100" s="746"/>
      <c r="T100" s="677" t="str">
        <f t="shared" si="148"/>
        <v/>
      </c>
      <c r="U100" s="678"/>
      <c r="V100" s="678"/>
      <c r="W100" s="678"/>
      <c r="X100" s="678"/>
      <c r="Y100" s="678"/>
      <c r="Z100" s="239" t="str">
        <f t="shared" si="149"/>
        <v/>
      </c>
      <c r="AA100" s="240" t="str">
        <f t="shared" si="150"/>
        <v/>
      </c>
      <c r="AB100" s="241" t="str">
        <f t="shared" si="151"/>
        <v/>
      </c>
      <c r="AC100" s="241" t="str">
        <f t="shared" si="152"/>
        <v/>
      </c>
      <c r="AD100" s="242" t="str">
        <f t="shared" si="153"/>
        <v>○</v>
      </c>
      <c r="AE100" s="242" t="str">
        <f t="shared" si="154"/>
        <v/>
      </c>
      <c r="AF100" s="242" t="str">
        <f t="shared" si="155"/>
        <v/>
      </c>
      <c r="AG100" s="242" t="str">
        <f t="shared" si="156"/>
        <v/>
      </c>
      <c r="AH100" s="242" t="str">
        <f t="shared" si="157"/>
        <v/>
      </c>
      <c r="AI100" s="242" t="str">
        <f t="shared" si="158"/>
        <v/>
      </c>
      <c r="AJ100" s="242" t="str">
        <f t="shared" si="159"/>
        <v/>
      </c>
      <c r="AK100" s="242" t="str">
        <f t="shared" si="160"/>
        <v/>
      </c>
      <c r="AL100" s="242" t="str">
        <f t="shared" si="161"/>
        <v/>
      </c>
      <c r="AM100" s="242" t="str">
        <f t="shared" si="162"/>
        <v/>
      </c>
      <c r="AN100" s="242" t="str">
        <f t="shared" si="163"/>
        <v/>
      </c>
      <c r="AO100" s="242" t="str">
        <f t="shared" si="164"/>
        <v/>
      </c>
      <c r="AP100" s="242" t="str">
        <f t="shared" si="165"/>
        <v/>
      </c>
      <c r="AQ100" s="242" t="str">
        <f t="shared" si="166"/>
        <v/>
      </c>
      <c r="AR100" s="242" t="str">
        <f t="shared" si="167"/>
        <v/>
      </c>
      <c r="AS100" s="242" t="str">
        <f t="shared" si="168"/>
        <v/>
      </c>
      <c r="AT100" s="242" t="str">
        <f t="shared" si="169"/>
        <v/>
      </c>
      <c r="AU100" s="242" t="str">
        <f t="shared" si="170"/>
        <v/>
      </c>
      <c r="AV100" s="242" t="str">
        <f t="shared" si="171"/>
        <v/>
      </c>
      <c r="AW100" s="242" t="str">
        <f t="shared" si="172"/>
        <v/>
      </c>
      <c r="AX100" s="242" t="str">
        <f t="shared" si="173"/>
        <v/>
      </c>
      <c r="AY100" s="242" t="str">
        <f t="shared" si="174"/>
        <v/>
      </c>
      <c r="AZ100" s="242" t="str">
        <f t="shared" si="175"/>
        <v/>
      </c>
      <c r="BA100" s="242" t="str">
        <f t="shared" si="176"/>
        <v/>
      </c>
      <c r="BB100" s="242" t="str">
        <f t="shared" si="177"/>
        <v/>
      </c>
      <c r="BQ100" s="231"/>
      <c r="BR100" s="231"/>
    </row>
    <row r="101" spans="1:70" ht="13.5" customHeight="1">
      <c r="A101" s="711">
        <v>92</v>
      </c>
      <c r="B101" s="712"/>
      <c r="C101" s="713"/>
      <c r="D101" s="714"/>
      <c r="E101" s="715"/>
      <c r="F101" s="713"/>
      <c r="G101" s="715"/>
      <c r="H101" s="720"/>
      <c r="I101" s="721"/>
      <c r="J101" s="709"/>
      <c r="K101" s="710"/>
      <c r="L101" s="709"/>
      <c r="M101" s="710"/>
      <c r="N101" s="688"/>
      <c r="O101" s="689"/>
      <c r="P101" s="709"/>
      <c r="Q101" s="710"/>
      <c r="R101" s="707"/>
      <c r="S101" s="746"/>
      <c r="T101" s="677" t="str">
        <f t="shared" si="148"/>
        <v/>
      </c>
      <c r="U101" s="678"/>
      <c r="V101" s="678"/>
      <c r="W101" s="678"/>
      <c r="X101" s="678"/>
      <c r="Y101" s="678"/>
      <c r="Z101" s="239" t="str">
        <f t="shared" si="149"/>
        <v/>
      </c>
      <c r="AA101" s="240" t="str">
        <f t="shared" si="150"/>
        <v/>
      </c>
      <c r="AB101" s="241" t="str">
        <f t="shared" si="151"/>
        <v/>
      </c>
      <c r="AC101" s="241" t="str">
        <f t="shared" si="152"/>
        <v/>
      </c>
      <c r="AD101" s="242" t="str">
        <f t="shared" si="153"/>
        <v>○</v>
      </c>
      <c r="AE101" s="242" t="str">
        <f t="shared" si="154"/>
        <v/>
      </c>
      <c r="AF101" s="242" t="str">
        <f t="shared" si="155"/>
        <v/>
      </c>
      <c r="AG101" s="242" t="str">
        <f t="shared" si="156"/>
        <v/>
      </c>
      <c r="AH101" s="242" t="str">
        <f t="shared" si="157"/>
        <v/>
      </c>
      <c r="AI101" s="242" t="str">
        <f t="shared" si="158"/>
        <v/>
      </c>
      <c r="AJ101" s="242" t="str">
        <f t="shared" si="159"/>
        <v/>
      </c>
      <c r="AK101" s="242" t="str">
        <f t="shared" si="160"/>
        <v/>
      </c>
      <c r="AL101" s="242" t="str">
        <f t="shared" si="161"/>
        <v/>
      </c>
      <c r="AM101" s="242" t="str">
        <f t="shared" si="162"/>
        <v/>
      </c>
      <c r="AN101" s="242" t="str">
        <f t="shared" si="163"/>
        <v/>
      </c>
      <c r="AO101" s="242" t="str">
        <f t="shared" si="164"/>
        <v/>
      </c>
      <c r="AP101" s="242" t="str">
        <f t="shared" si="165"/>
        <v/>
      </c>
      <c r="AQ101" s="242" t="str">
        <f t="shared" si="166"/>
        <v/>
      </c>
      <c r="AR101" s="242" t="str">
        <f t="shared" si="167"/>
        <v/>
      </c>
      <c r="AS101" s="242" t="str">
        <f t="shared" si="168"/>
        <v/>
      </c>
      <c r="AT101" s="242" t="str">
        <f t="shared" si="169"/>
        <v/>
      </c>
      <c r="AU101" s="242" t="str">
        <f t="shared" si="170"/>
        <v/>
      </c>
      <c r="AV101" s="242" t="str">
        <f t="shared" si="171"/>
        <v/>
      </c>
      <c r="AW101" s="242" t="str">
        <f t="shared" si="172"/>
        <v/>
      </c>
      <c r="AX101" s="242" t="str">
        <f t="shared" si="173"/>
        <v/>
      </c>
      <c r="AY101" s="242" t="str">
        <f t="shared" si="174"/>
        <v/>
      </c>
      <c r="AZ101" s="242" t="str">
        <f t="shared" si="175"/>
        <v/>
      </c>
      <c r="BA101" s="242" t="str">
        <f t="shared" si="176"/>
        <v/>
      </c>
      <c r="BB101" s="242" t="str">
        <f t="shared" si="177"/>
        <v/>
      </c>
      <c r="BQ101" s="231"/>
      <c r="BR101" s="231"/>
    </row>
    <row r="102" spans="1:70" ht="13.5" customHeight="1">
      <c r="A102" s="711">
        <v>93</v>
      </c>
      <c r="B102" s="712"/>
      <c r="C102" s="713"/>
      <c r="D102" s="714"/>
      <c r="E102" s="715"/>
      <c r="F102" s="713"/>
      <c r="G102" s="715"/>
      <c r="H102" s="720"/>
      <c r="I102" s="721"/>
      <c r="J102" s="709"/>
      <c r="K102" s="710"/>
      <c r="L102" s="709"/>
      <c r="M102" s="710"/>
      <c r="N102" s="688"/>
      <c r="O102" s="689"/>
      <c r="P102" s="709"/>
      <c r="Q102" s="710"/>
      <c r="R102" s="707"/>
      <c r="S102" s="746"/>
      <c r="T102" s="677" t="str">
        <f t="shared" si="148"/>
        <v/>
      </c>
      <c r="U102" s="678"/>
      <c r="V102" s="678"/>
      <c r="W102" s="678"/>
      <c r="X102" s="678"/>
      <c r="Y102" s="678"/>
      <c r="Z102" s="239" t="str">
        <f t="shared" si="149"/>
        <v/>
      </c>
      <c r="AA102" s="240" t="str">
        <f t="shared" si="150"/>
        <v/>
      </c>
      <c r="AB102" s="241" t="str">
        <f t="shared" si="151"/>
        <v/>
      </c>
      <c r="AC102" s="241" t="str">
        <f t="shared" si="152"/>
        <v/>
      </c>
      <c r="AD102" s="242" t="str">
        <f t="shared" si="153"/>
        <v>○</v>
      </c>
      <c r="AE102" s="242" t="str">
        <f t="shared" si="154"/>
        <v/>
      </c>
      <c r="AF102" s="242" t="str">
        <f t="shared" si="155"/>
        <v/>
      </c>
      <c r="AG102" s="242" t="str">
        <f t="shared" si="156"/>
        <v/>
      </c>
      <c r="AH102" s="242" t="str">
        <f t="shared" si="157"/>
        <v/>
      </c>
      <c r="AI102" s="242" t="str">
        <f t="shared" si="158"/>
        <v/>
      </c>
      <c r="AJ102" s="242" t="str">
        <f t="shared" si="159"/>
        <v/>
      </c>
      <c r="AK102" s="242" t="str">
        <f t="shared" si="160"/>
        <v/>
      </c>
      <c r="AL102" s="242" t="str">
        <f t="shared" si="161"/>
        <v/>
      </c>
      <c r="AM102" s="242" t="str">
        <f t="shared" si="162"/>
        <v/>
      </c>
      <c r="AN102" s="242" t="str">
        <f t="shared" si="163"/>
        <v/>
      </c>
      <c r="AO102" s="242" t="str">
        <f t="shared" si="164"/>
        <v/>
      </c>
      <c r="AP102" s="242" t="str">
        <f t="shared" si="165"/>
        <v/>
      </c>
      <c r="AQ102" s="242" t="str">
        <f t="shared" si="166"/>
        <v/>
      </c>
      <c r="AR102" s="242" t="str">
        <f t="shared" si="167"/>
        <v/>
      </c>
      <c r="AS102" s="242" t="str">
        <f t="shared" si="168"/>
        <v/>
      </c>
      <c r="AT102" s="242" t="str">
        <f t="shared" si="169"/>
        <v/>
      </c>
      <c r="AU102" s="242" t="str">
        <f t="shared" si="170"/>
        <v/>
      </c>
      <c r="AV102" s="242" t="str">
        <f t="shared" si="171"/>
        <v/>
      </c>
      <c r="AW102" s="242" t="str">
        <f t="shared" si="172"/>
        <v/>
      </c>
      <c r="AX102" s="242" t="str">
        <f t="shared" si="173"/>
        <v/>
      </c>
      <c r="AY102" s="242" t="str">
        <f t="shared" si="174"/>
        <v/>
      </c>
      <c r="AZ102" s="242" t="str">
        <f t="shared" si="175"/>
        <v/>
      </c>
      <c r="BA102" s="242" t="str">
        <f t="shared" si="176"/>
        <v/>
      </c>
      <c r="BB102" s="242" t="str">
        <f t="shared" si="177"/>
        <v/>
      </c>
      <c r="BQ102" s="231"/>
      <c r="BR102" s="231"/>
    </row>
    <row r="103" spans="1:70" ht="13.5" customHeight="1">
      <c r="A103" s="711">
        <v>94</v>
      </c>
      <c r="B103" s="712"/>
      <c r="C103" s="713"/>
      <c r="D103" s="714"/>
      <c r="E103" s="715"/>
      <c r="F103" s="713"/>
      <c r="G103" s="715"/>
      <c r="H103" s="720"/>
      <c r="I103" s="721"/>
      <c r="J103" s="709"/>
      <c r="K103" s="710"/>
      <c r="L103" s="709"/>
      <c r="M103" s="710"/>
      <c r="N103" s="688"/>
      <c r="O103" s="689"/>
      <c r="P103" s="709"/>
      <c r="Q103" s="710"/>
      <c r="R103" s="707"/>
      <c r="S103" s="746"/>
      <c r="T103" s="677" t="str">
        <f t="shared" si="148"/>
        <v/>
      </c>
      <c r="U103" s="678"/>
      <c r="V103" s="678"/>
      <c r="W103" s="678"/>
      <c r="X103" s="678"/>
      <c r="Y103" s="678"/>
      <c r="Z103" s="239" t="str">
        <f t="shared" si="149"/>
        <v/>
      </c>
      <c r="AA103" s="240" t="str">
        <f t="shared" si="150"/>
        <v/>
      </c>
      <c r="AB103" s="241" t="str">
        <f t="shared" si="151"/>
        <v/>
      </c>
      <c r="AC103" s="241" t="str">
        <f t="shared" si="152"/>
        <v/>
      </c>
      <c r="AD103" s="242" t="str">
        <f t="shared" si="153"/>
        <v>○</v>
      </c>
      <c r="AE103" s="242" t="str">
        <f t="shared" si="154"/>
        <v/>
      </c>
      <c r="AF103" s="242" t="str">
        <f t="shared" si="155"/>
        <v/>
      </c>
      <c r="AG103" s="242" t="str">
        <f t="shared" si="156"/>
        <v/>
      </c>
      <c r="AH103" s="242" t="str">
        <f t="shared" si="157"/>
        <v/>
      </c>
      <c r="AI103" s="242" t="str">
        <f t="shared" si="158"/>
        <v/>
      </c>
      <c r="AJ103" s="242" t="str">
        <f t="shared" si="159"/>
        <v/>
      </c>
      <c r="AK103" s="242" t="str">
        <f t="shared" si="160"/>
        <v/>
      </c>
      <c r="AL103" s="242" t="str">
        <f t="shared" si="161"/>
        <v/>
      </c>
      <c r="AM103" s="242" t="str">
        <f t="shared" si="162"/>
        <v/>
      </c>
      <c r="AN103" s="242" t="str">
        <f t="shared" si="163"/>
        <v/>
      </c>
      <c r="AO103" s="242" t="str">
        <f t="shared" si="164"/>
        <v/>
      </c>
      <c r="AP103" s="242" t="str">
        <f t="shared" si="165"/>
        <v/>
      </c>
      <c r="AQ103" s="242" t="str">
        <f t="shared" si="166"/>
        <v/>
      </c>
      <c r="AR103" s="242" t="str">
        <f t="shared" si="167"/>
        <v/>
      </c>
      <c r="AS103" s="242" t="str">
        <f t="shared" si="168"/>
        <v/>
      </c>
      <c r="AT103" s="242" t="str">
        <f t="shared" si="169"/>
        <v/>
      </c>
      <c r="AU103" s="242" t="str">
        <f t="shared" si="170"/>
        <v/>
      </c>
      <c r="AV103" s="242" t="str">
        <f t="shared" si="171"/>
        <v/>
      </c>
      <c r="AW103" s="242" t="str">
        <f t="shared" si="172"/>
        <v/>
      </c>
      <c r="AX103" s="242" t="str">
        <f t="shared" si="173"/>
        <v/>
      </c>
      <c r="AY103" s="242" t="str">
        <f t="shared" si="174"/>
        <v/>
      </c>
      <c r="AZ103" s="242" t="str">
        <f t="shared" si="175"/>
        <v/>
      </c>
      <c r="BA103" s="242" t="str">
        <f t="shared" si="176"/>
        <v/>
      </c>
      <c r="BB103" s="242" t="str">
        <f t="shared" si="177"/>
        <v/>
      </c>
      <c r="BQ103" s="231"/>
      <c r="BR103" s="231"/>
    </row>
    <row r="104" spans="1:70" ht="13.5" customHeight="1">
      <c r="A104" s="711">
        <v>95</v>
      </c>
      <c r="B104" s="712"/>
      <c r="C104" s="713"/>
      <c r="D104" s="714"/>
      <c r="E104" s="715"/>
      <c r="F104" s="713"/>
      <c r="G104" s="715"/>
      <c r="H104" s="720"/>
      <c r="I104" s="721"/>
      <c r="J104" s="709"/>
      <c r="K104" s="710"/>
      <c r="L104" s="709"/>
      <c r="M104" s="710"/>
      <c r="N104" s="688"/>
      <c r="O104" s="689"/>
      <c r="P104" s="709"/>
      <c r="Q104" s="710"/>
      <c r="R104" s="707"/>
      <c r="S104" s="746"/>
      <c r="T104" s="677" t="str">
        <f t="shared" si="148"/>
        <v/>
      </c>
      <c r="U104" s="678"/>
      <c r="V104" s="678"/>
      <c r="W104" s="678"/>
      <c r="X104" s="678"/>
      <c r="Y104" s="678"/>
      <c r="Z104" s="239" t="str">
        <f t="shared" si="149"/>
        <v/>
      </c>
      <c r="AA104" s="240" t="str">
        <f t="shared" si="150"/>
        <v/>
      </c>
      <c r="AB104" s="241" t="str">
        <f t="shared" si="151"/>
        <v/>
      </c>
      <c r="AC104" s="241" t="str">
        <f t="shared" si="152"/>
        <v/>
      </c>
      <c r="AD104" s="242" t="str">
        <f t="shared" si="153"/>
        <v>○</v>
      </c>
      <c r="AE104" s="242" t="str">
        <f t="shared" si="154"/>
        <v/>
      </c>
      <c r="AF104" s="242" t="str">
        <f t="shared" si="155"/>
        <v/>
      </c>
      <c r="AG104" s="242" t="str">
        <f t="shared" si="156"/>
        <v/>
      </c>
      <c r="AH104" s="242" t="str">
        <f t="shared" si="157"/>
        <v/>
      </c>
      <c r="AI104" s="242" t="str">
        <f t="shared" si="158"/>
        <v/>
      </c>
      <c r="AJ104" s="242" t="str">
        <f t="shared" si="159"/>
        <v/>
      </c>
      <c r="AK104" s="242" t="str">
        <f t="shared" si="160"/>
        <v/>
      </c>
      <c r="AL104" s="242" t="str">
        <f t="shared" si="161"/>
        <v/>
      </c>
      <c r="AM104" s="242" t="str">
        <f t="shared" si="162"/>
        <v/>
      </c>
      <c r="AN104" s="242" t="str">
        <f t="shared" si="163"/>
        <v/>
      </c>
      <c r="AO104" s="242" t="str">
        <f t="shared" si="164"/>
        <v/>
      </c>
      <c r="AP104" s="242" t="str">
        <f t="shared" si="165"/>
        <v/>
      </c>
      <c r="AQ104" s="242" t="str">
        <f t="shared" si="166"/>
        <v/>
      </c>
      <c r="AR104" s="242" t="str">
        <f t="shared" si="167"/>
        <v/>
      </c>
      <c r="AS104" s="242" t="str">
        <f t="shared" si="168"/>
        <v/>
      </c>
      <c r="AT104" s="242" t="str">
        <f t="shared" si="169"/>
        <v/>
      </c>
      <c r="AU104" s="242" t="str">
        <f t="shared" si="170"/>
        <v/>
      </c>
      <c r="AV104" s="242" t="str">
        <f t="shared" si="171"/>
        <v/>
      </c>
      <c r="AW104" s="242" t="str">
        <f t="shared" si="172"/>
        <v/>
      </c>
      <c r="AX104" s="242" t="str">
        <f t="shared" si="173"/>
        <v/>
      </c>
      <c r="AY104" s="242" t="str">
        <f t="shared" si="174"/>
        <v/>
      </c>
      <c r="AZ104" s="242" t="str">
        <f t="shared" si="175"/>
        <v/>
      </c>
      <c r="BA104" s="242" t="str">
        <f t="shared" si="176"/>
        <v/>
      </c>
      <c r="BB104" s="242" t="str">
        <f t="shared" si="177"/>
        <v/>
      </c>
      <c r="BQ104" s="231"/>
      <c r="BR104" s="231"/>
    </row>
    <row r="105" spans="1:70" ht="13.5" customHeight="1">
      <c r="A105" s="711">
        <v>96</v>
      </c>
      <c r="B105" s="712"/>
      <c r="C105" s="713"/>
      <c r="D105" s="714"/>
      <c r="E105" s="715"/>
      <c r="F105" s="713"/>
      <c r="G105" s="715"/>
      <c r="H105" s="720"/>
      <c r="I105" s="721"/>
      <c r="J105" s="709"/>
      <c r="K105" s="710"/>
      <c r="L105" s="709"/>
      <c r="M105" s="710"/>
      <c r="N105" s="688"/>
      <c r="O105" s="689"/>
      <c r="P105" s="709"/>
      <c r="Q105" s="710"/>
      <c r="R105" s="707"/>
      <c r="S105" s="746"/>
      <c r="T105" s="677" t="str">
        <f t="shared" si="148"/>
        <v/>
      </c>
      <c r="U105" s="678"/>
      <c r="V105" s="678"/>
      <c r="W105" s="678"/>
      <c r="X105" s="678"/>
      <c r="Y105" s="678"/>
      <c r="Z105" s="239" t="str">
        <f t="shared" si="149"/>
        <v/>
      </c>
      <c r="AA105" s="240" t="str">
        <f t="shared" si="150"/>
        <v/>
      </c>
      <c r="AB105" s="241" t="str">
        <f t="shared" si="151"/>
        <v/>
      </c>
      <c r="AC105" s="241" t="str">
        <f t="shared" si="152"/>
        <v/>
      </c>
      <c r="AD105" s="242" t="str">
        <f t="shared" si="153"/>
        <v>○</v>
      </c>
      <c r="AE105" s="242" t="str">
        <f t="shared" si="154"/>
        <v/>
      </c>
      <c r="AF105" s="242" t="str">
        <f t="shared" si="155"/>
        <v/>
      </c>
      <c r="AG105" s="242" t="str">
        <f t="shared" si="156"/>
        <v/>
      </c>
      <c r="AH105" s="242" t="str">
        <f t="shared" si="157"/>
        <v/>
      </c>
      <c r="AI105" s="242" t="str">
        <f t="shared" si="158"/>
        <v/>
      </c>
      <c r="AJ105" s="242" t="str">
        <f t="shared" si="159"/>
        <v/>
      </c>
      <c r="AK105" s="242" t="str">
        <f t="shared" si="160"/>
        <v/>
      </c>
      <c r="AL105" s="242" t="str">
        <f t="shared" si="161"/>
        <v/>
      </c>
      <c r="AM105" s="242" t="str">
        <f t="shared" si="162"/>
        <v/>
      </c>
      <c r="AN105" s="242" t="str">
        <f t="shared" si="163"/>
        <v/>
      </c>
      <c r="AO105" s="242" t="str">
        <f t="shared" si="164"/>
        <v/>
      </c>
      <c r="AP105" s="242" t="str">
        <f t="shared" si="165"/>
        <v/>
      </c>
      <c r="AQ105" s="242" t="str">
        <f t="shared" si="166"/>
        <v/>
      </c>
      <c r="AR105" s="242" t="str">
        <f t="shared" si="167"/>
        <v/>
      </c>
      <c r="AS105" s="242" t="str">
        <f t="shared" si="168"/>
        <v/>
      </c>
      <c r="AT105" s="242" t="str">
        <f t="shared" si="169"/>
        <v/>
      </c>
      <c r="AU105" s="242" t="str">
        <f t="shared" si="170"/>
        <v/>
      </c>
      <c r="AV105" s="242" t="str">
        <f t="shared" si="171"/>
        <v/>
      </c>
      <c r="AW105" s="242" t="str">
        <f t="shared" si="172"/>
        <v/>
      </c>
      <c r="AX105" s="242" t="str">
        <f t="shared" si="173"/>
        <v/>
      </c>
      <c r="AY105" s="242" t="str">
        <f t="shared" si="174"/>
        <v/>
      </c>
      <c r="AZ105" s="242" t="str">
        <f t="shared" si="175"/>
        <v/>
      </c>
      <c r="BA105" s="242" t="str">
        <f t="shared" si="176"/>
        <v/>
      </c>
      <c r="BB105" s="242" t="str">
        <f t="shared" si="177"/>
        <v/>
      </c>
      <c r="BQ105" s="231"/>
      <c r="BR105" s="231"/>
    </row>
    <row r="106" spans="1:70" ht="13.5" customHeight="1">
      <c r="A106" s="711">
        <v>97</v>
      </c>
      <c r="B106" s="712"/>
      <c r="C106" s="713"/>
      <c r="D106" s="714"/>
      <c r="E106" s="715"/>
      <c r="F106" s="713"/>
      <c r="G106" s="715"/>
      <c r="H106" s="720"/>
      <c r="I106" s="721"/>
      <c r="J106" s="709"/>
      <c r="K106" s="710"/>
      <c r="L106" s="709"/>
      <c r="M106" s="710"/>
      <c r="N106" s="688"/>
      <c r="O106" s="689"/>
      <c r="P106" s="709"/>
      <c r="Q106" s="710"/>
      <c r="R106" s="707"/>
      <c r="S106" s="746"/>
      <c r="T106" s="677" t="str">
        <f t="shared" si="148"/>
        <v/>
      </c>
      <c r="U106" s="678"/>
      <c r="V106" s="678"/>
      <c r="W106" s="678"/>
      <c r="X106" s="678"/>
      <c r="Y106" s="678"/>
      <c r="Z106" s="239" t="str">
        <f t="shared" si="149"/>
        <v/>
      </c>
      <c r="AA106" s="240" t="str">
        <f t="shared" si="150"/>
        <v/>
      </c>
      <c r="AB106" s="241" t="str">
        <f t="shared" si="151"/>
        <v/>
      </c>
      <c r="AC106" s="241" t="str">
        <f t="shared" si="152"/>
        <v/>
      </c>
      <c r="AD106" s="242" t="str">
        <f t="shared" si="153"/>
        <v>○</v>
      </c>
      <c r="AE106" s="242" t="str">
        <f t="shared" si="154"/>
        <v/>
      </c>
      <c r="AF106" s="242" t="str">
        <f t="shared" si="155"/>
        <v/>
      </c>
      <c r="AG106" s="242" t="str">
        <f t="shared" si="156"/>
        <v/>
      </c>
      <c r="AH106" s="242" t="str">
        <f t="shared" si="157"/>
        <v/>
      </c>
      <c r="AI106" s="242" t="str">
        <f t="shared" si="158"/>
        <v/>
      </c>
      <c r="AJ106" s="242" t="str">
        <f t="shared" si="159"/>
        <v/>
      </c>
      <c r="AK106" s="242" t="str">
        <f t="shared" si="160"/>
        <v/>
      </c>
      <c r="AL106" s="242" t="str">
        <f t="shared" si="161"/>
        <v/>
      </c>
      <c r="AM106" s="242" t="str">
        <f t="shared" si="162"/>
        <v/>
      </c>
      <c r="AN106" s="242" t="str">
        <f t="shared" si="163"/>
        <v/>
      </c>
      <c r="AO106" s="242" t="str">
        <f t="shared" si="164"/>
        <v/>
      </c>
      <c r="AP106" s="242" t="str">
        <f t="shared" si="165"/>
        <v/>
      </c>
      <c r="AQ106" s="242" t="str">
        <f t="shared" si="166"/>
        <v/>
      </c>
      <c r="AR106" s="242" t="str">
        <f t="shared" si="167"/>
        <v/>
      </c>
      <c r="AS106" s="242" t="str">
        <f t="shared" si="168"/>
        <v/>
      </c>
      <c r="AT106" s="242" t="str">
        <f t="shared" si="169"/>
        <v/>
      </c>
      <c r="AU106" s="242" t="str">
        <f t="shared" si="170"/>
        <v/>
      </c>
      <c r="AV106" s="242" t="str">
        <f t="shared" si="171"/>
        <v/>
      </c>
      <c r="AW106" s="242" t="str">
        <f t="shared" si="172"/>
        <v/>
      </c>
      <c r="AX106" s="242" t="str">
        <f t="shared" si="173"/>
        <v/>
      </c>
      <c r="AY106" s="242" t="str">
        <f t="shared" si="174"/>
        <v/>
      </c>
      <c r="AZ106" s="242" t="str">
        <f t="shared" si="175"/>
        <v/>
      </c>
      <c r="BA106" s="242" t="str">
        <f t="shared" si="176"/>
        <v/>
      </c>
      <c r="BB106" s="242" t="str">
        <f t="shared" si="177"/>
        <v/>
      </c>
      <c r="BQ106" s="231"/>
      <c r="BR106" s="231"/>
    </row>
    <row r="107" spans="1:70" ht="13.5" customHeight="1">
      <c r="A107" s="711">
        <v>98</v>
      </c>
      <c r="B107" s="712"/>
      <c r="C107" s="713"/>
      <c r="D107" s="714"/>
      <c r="E107" s="715"/>
      <c r="F107" s="713"/>
      <c r="G107" s="715"/>
      <c r="H107" s="720"/>
      <c r="I107" s="721"/>
      <c r="J107" s="709"/>
      <c r="K107" s="710"/>
      <c r="L107" s="709"/>
      <c r="M107" s="710"/>
      <c r="N107" s="688"/>
      <c r="O107" s="689"/>
      <c r="P107" s="709"/>
      <c r="Q107" s="710"/>
      <c r="R107" s="707"/>
      <c r="S107" s="746"/>
      <c r="T107" s="677" t="str">
        <f t="shared" si="148"/>
        <v/>
      </c>
      <c r="U107" s="678"/>
      <c r="V107" s="678"/>
      <c r="W107" s="678"/>
      <c r="X107" s="678"/>
      <c r="Y107" s="678"/>
      <c r="Z107" s="239" t="str">
        <f t="shared" si="149"/>
        <v/>
      </c>
      <c r="AA107" s="240" t="str">
        <f t="shared" si="150"/>
        <v/>
      </c>
      <c r="AB107" s="241" t="str">
        <f t="shared" si="151"/>
        <v/>
      </c>
      <c r="AC107" s="241" t="str">
        <f t="shared" si="152"/>
        <v/>
      </c>
      <c r="AD107" s="242" t="str">
        <f t="shared" si="153"/>
        <v>○</v>
      </c>
      <c r="AE107" s="242" t="str">
        <f t="shared" si="154"/>
        <v/>
      </c>
      <c r="AF107" s="242" t="str">
        <f t="shared" si="155"/>
        <v/>
      </c>
      <c r="AG107" s="242" t="str">
        <f t="shared" si="156"/>
        <v/>
      </c>
      <c r="AH107" s="242" t="str">
        <f t="shared" si="157"/>
        <v/>
      </c>
      <c r="AI107" s="242" t="str">
        <f t="shared" si="158"/>
        <v/>
      </c>
      <c r="AJ107" s="242" t="str">
        <f t="shared" si="159"/>
        <v/>
      </c>
      <c r="AK107" s="242" t="str">
        <f t="shared" si="160"/>
        <v/>
      </c>
      <c r="AL107" s="242" t="str">
        <f t="shared" si="161"/>
        <v/>
      </c>
      <c r="AM107" s="242" t="str">
        <f t="shared" si="162"/>
        <v/>
      </c>
      <c r="AN107" s="242" t="str">
        <f t="shared" si="163"/>
        <v/>
      </c>
      <c r="AO107" s="242" t="str">
        <f t="shared" si="164"/>
        <v/>
      </c>
      <c r="AP107" s="242" t="str">
        <f t="shared" si="165"/>
        <v/>
      </c>
      <c r="AQ107" s="242" t="str">
        <f t="shared" si="166"/>
        <v/>
      </c>
      <c r="AR107" s="242" t="str">
        <f t="shared" si="167"/>
        <v/>
      </c>
      <c r="AS107" s="242" t="str">
        <f t="shared" si="168"/>
        <v/>
      </c>
      <c r="AT107" s="242" t="str">
        <f t="shared" si="169"/>
        <v/>
      </c>
      <c r="AU107" s="242" t="str">
        <f t="shared" si="170"/>
        <v/>
      </c>
      <c r="AV107" s="242" t="str">
        <f t="shared" si="171"/>
        <v/>
      </c>
      <c r="AW107" s="242" t="str">
        <f t="shared" si="172"/>
        <v/>
      </c>
      <c r="AX107" s="242" t="str">
        <f t="shared" si="173"/>
        <v/>
      </c>
      <c r="AY107" s="242" t="str">
        <f t="shared" si="174"/>
        <v/>
      </c>
      <c r="AZ107" s="242" t="str">
        <f t="shared" si="175"/>
        <v/>
      </c>
      <c r="BA107" s="242" t="str">
        <f t="shared" si="176"/>
        <v/>
      </c>
      <c r="BB107" s="242" t="str">
        <f t="shared" si="177"/>
        <v/>
      </c>
      <c r="BQ107" s="231"/>
      <c r="BR107" s="231"/>
    </row>
    <row r="108" spans="1:70" ht="13.5" customHeight="1">
      <c r="A108" s="711">
        <v>99</v>
      </c>
      <c r="B108" s="712"/>
      <c r="C108" s="713"/>
      <c r="D108" s="714"/>
      <c r="E108" s="715"/>
      <c r="F108" s="713"/>
      <c r="G108" s="715"/>
      <c r="H108" s="720"/>
      <c r="I108" s="721"/>
      <c r="J108" s="709"/>
      <c r="K108" s="710"/>
      <c r="L108" s="709"/>
      <c r="M108" s="710"/>
      <c r="N108" s="688"/>
      <c r="O108" s="689"/>
      <c r="P108" s="709"/>
      <c r="Q108" s="710"/>
      <c r="R108" s="707"/>
      <c r="S108" s="746"/>
      <c r="T108" s="677" t="str">
        <f t="shared" ref="T108:T117" si="178">IF(L108="","",IF(H108="１号","※下表に記載必要箇所あり(①)",IF(H108="２号","※下表に記載必要箇所あり(②)")))</f>
        <v/>
      </c>
      <c r="U108" s="678"/>
      <c r="V108" s="678"/>
      <c r="W108" s="678"/>
      <c r="X108" s="678"/>
      <c r="Y108" s="678"/>
      <c r="Z108" s="239" t="str">
        <f t="shared" ref="Z108:Z117" si="179">IF(AND(J108="○",P108=""),"A","")</f>
        <v/>
      </c>
      <c r="AA108" s="240" t="str">
        <f t="shared" ref="AA108:AA117" si="180">IF(AND(J108="○",P108="○"),"B","")</f>
        <v/>
      </c>
      <c r="AB108" s="241" t="str">
        <f t="shared" ref="AB108:AB117" si="181">IF(AND(J108="",L108="○",P108=""),"C","")</f>
        <v/>
      </c>
      <c r="AC108" s="241" t="str">
        <f t="shared" ref="AC108:AC117" si="182">IF(AND(J108="",L108="○",P108="○"),"D","")</f>
        <v/>
      </c>
      <c r="AD108" s="242" t="str">
        <f t="shared" ref="AD108:AD117" si="183">IF(N108&gt;0,"","○")</f>
        <v>○</v>
      </c>
      <c r="AE108" s="242" t="str">
        <f t="shared" ref="AE108:AE117" si="184">IF(AND(F108="５歳",H108="１号",AD108="○",P108=""),"○","")</f>
        <v/>
      </c>
      <c r="AF108" s="242" t="str">
        <f t="shared" ref="AF108:AF117" si="185">IF(AND(F108="４歳",H108="１号",AD108="○",P108=""),"○","")</f>
        <v/>
      </c>
      <c r="AG108" s="242" t="str">
        <f t="shared" ref="AG108:AG117" si="186">IF(AND(F108="３歳",H108="１号",AD108="○",P108=""),"○","")</f>
        <v/>
      </c>
      <c r="AH108" s="242" t="str">
        <f t="shared" ref="AH108:AH117" si="187">IF(AND(F108="満３歳",H108="１号",AD108="○",P108=""),"○","")</f>
        <v/>
      </c>
      <c r="AI108" s="242" t="str">
        <f t="shared" ref="AI108:AI117" si="188">IF(AND(F108="５歳",H108="１号",AD108="○",P108="○"),"○","")</f>
        <v/>
      </c>
      <c r="AJ108" s="242" t="str">
        <f t="shared" ref="AJ108:AJ117" si="189">IF(AND(F108="４歳",H108="１号",AD108="○",P108="○"),"○","")</f>
        <v/>
      </c>
      <c r="AK108" s="242" t="str">
        <f t="shared" ref="AK108:AK117" si="190">IF(AND(F108="３歳",H108="１号",AD108="○",P108="○"),"○","")</f>
        <v/>
      </c>
      <c r="AL108" s="242" t="str">
        <f t="shared" ref="AL108:AL117" si="191">IF(AND(F108="満３歳",H108="１号",AD108="○",P108="○"),"○","")</f>
        <v/>
      </c>
      <c r="AM108" s="242" t="str">
        <f t="shared" ref="AM108:AM117" si="192">IF(AND(F108="５歳",H108="１号",N108&gt;0),"○","")</f>
        <v/>
      </c>
      <c r="AN108" s="242" t="str">
        <f t="shared" ref="AN108:AN117" si="193">IF(AND(F108="４歳",H108="１号",N108&gt;0),"○","")</f>
        <v/>
      </c>
      <c r="AO108" s="242" t="str">
        <f t="shared" ref="AO108:AO117" si="194">IF(AND(F108="３歳",H108="１号",N108&gt;0),"○","")</f>
        <v/>
      </c>
      <c r="AP108" s="242" t="str">
        <f t="shared" ref="AP108:AP117" si="195">IF(AND(F108="満３歳",H108="１号",N108&gt;0),"○","")</f>
        <v/>
      </c>
      <c r="AQ108" s="242" t="str">
        <f t="shared" ref="AQ108:AQ117" si="196">IF(AND(F108="５歳",H108="２号",AD108="○",P108=""),"○","")</f>
        <v/>
      </c>
      <c r="AR108" s="242" t="str">
        <f t="shared" ref="AR108:AR117" si="197">IF(AND(F108="４歳",H108="２号",AD108="○",P108=""),"○","")</f>
        <v/>
      </c>
      <c r="AS108" s="242" t="str">
        <f t="shared" ref="AS108:AS117" si="198">IF(AND(F108="３歳",H108="２号",AD108="○",P108=""),"○","")</f>
        <v/>
      </c>
      <c r="AT108" s="242" t="str">
        <f t="shared" ref="AT108:AT117" si="199">IF(AND(F108="満３歳",H108="２号",AD108="○",P108=""),"○","")</f>
        <v/>
      </c>
      <c r="AU108" s="242" t="str">
        <f t="shared" ref="AU108:AU117" si="200">IF(AND(F108="５歳",H108="２号",AD108="○",P108="○"),"○","")</f>
        <v/>
      </c>
      <c r="AV108" s="242" t="str">
        <f t="shared" ref="AV108:AV117" si="201">IF(AND(F108="４歳",H108="２号",AD108="○",P108="○"),"○","")</f>
        <v/>
      </c>
      <c r="AW108" s="242" t="str">
        <f t="shared" ref="AW108:AW117" si="202">IF(AND(F108="３歳",H108="２号",AD108="○",P108="○"),"○","")</f>
        <v/>
      </c>
      <c r="AX108" s="242" t="str">
        <f t="shared" ref="AX108:AX117" si="203">IF(AND(F108="満３歳",H108="２号",AD108="○",P108="○"),"○","")</f>
        <v/>
      </c>
      <c r="AY108" s="242" t="str">
        <f t="shared" ref="AY108:AY117" si="204">IF(AND(F108="５歳",H108="２号",N108&gt;0),"○","")</f>
        <v/>
      </c>
      <c r="AZ108" s="242" t="str">
        <f t="shared" ref="AZ108:AZ117" si="205">IF(AND(F108="４歳",H108="２号",N108&gt;0),"○","")</f>
        <v/>
      </c>
      <c r="BA108" s="242" t="str">
        <f t="shared" ref="BA108:BA117" si="206">IF(AND(F108="３歳",H108="２号",N108&gt;0),"○","")</f>
        <v/>
      </c>
      <c r="BB108" s="242" t="str">
        <f t="shared" ref="BB108:BB117" si="207">IF(AND(F108="満３歳",H108="２号",N108&gt;0),"○","")</f>
        <v/>
      </c>
      <c r="BQ108" s="231"/>
      <c r="BR108" s="231"/>
    </row>
    <row r="109" spans="1:70" ht="13.5" customHeight="1">
      <c r="A109" s="711">
        <v>100</v>
      </c>
      <c r="B109" s="712"/>
      <c r="C109" s="713"/>
      <c r="D109" s="714"/>
      <c r="E109" s="715"/>
      <c r="F109" s="713"/>
      <c r="G109" s="715"/>
      <c r="H109" s="720"/>
      <c r="I109" s="721"/>
      <c r="J109" s="709"/>
      <c r="K109" s="710"/>
      <c r="L109" s="709"/>
      <c r="M109" s="710"/>
      <c r="N109" s="688"/>
      <c r="O109" s="689"/>
      <c r="P109" s="709"/>
      <c r="Q109" s="710"/>
      <c r="R109" s="707"/>
      <c r="S109" s="746"/>
      <c r="T109" s="677" t="str">
        <f t="shared" si="178"/>
        <v/>
      </c>
      <c r="U109" s="678"/>
      <c r="V109" s="678"/>
      <c r="W109" s="678"/>
      <c r="X109" s="678"/>
      <c r="Y109" s="678"/>
      <c r="Z109" s="239" t="str">
        <f t="shared" si="179"/>
        <v/>
      </c>
      <c r="AA109" s="240" t="str">
        <f t="shared" si="180"/>
        <v/>
      </c>
      <c r="AB109" s="241" t="str">
        <f t="shared" si="181"/>
        <v/>
      </c>
      <c r="AC109" s="241" t="str">
        <f t="shared" si="182"/>
        <v/>
      </c>
      <c r="AD109" s="242" t="str">
        <f t="shared" si="183"/>
        <v>○</v>
      </c>
      <c r="AE109" s="242" t="str">
        <f t="shared" si="184"/>
        <v/>
      </c>
      <c r="AF109" s="242" t="str">
        <f t="shared" si="185"/>
        <v/>
      </c>
      <c r="AG109" s="242" t="str">
        <f t="shared" si="186"/>
        <v/>
      </c>
      <c r="AH109" s="242" t="str">
        <f t="shared" si="187"/>
        <v/>
      </c>
      <c r="AI109" s="242" t="str">
        <f t="shared" si="188"/>
        <v/>
      </c>
      <c r="AJ109" s="242" t="str">
        <f t="shared" si="189"/>
        <v/>
      </c>
      <c r="AK109" s="242" t="str">
        <f t="shared" si="190"/>
        <v/>
      </c>
      <c r="AL109" s="242" t="str">
        <f t="shared" si="191"/>
        <v/>
      </c>
      <c r="AM109" s="242" t="str">
        <f t="shared" si="192"/>
        <v/>
      </c>
      <c r="AN109" s="242" t="str">
        <f t="shared" si="193"/>
        <v/>
      </c>
      <c r="AO109" s="242" t="str">
        <f t="shared" si="194"/>
        <v/>
      </c>
      <c r="AP109" s="242" t="str">
        <f t="shared" si="195"/>
        <v/>
      </c>
      <c r="AQ109" s="242" t="str">
        <f t="shared" si="196"/>
        <v/>
      </c>
      <c r="AR109" s="242" t="str">
        <f t="shared" si="197"/>
        <v/>
      </c>
      <c r="AS109" s="242" t="str">
        <f t="shared" si="198"/>
        <v/>
      </c>
      <c r="AT109" s="242" t="str">
        <f t="shared" si="199"/>
        <v/>
      </c>
      <c r="AU109" s="242" t="str">
        <f t="shared" si="200"/>
        <v/>
      </c>
      <c r="AV109" s="242" t="str">
        <f t="shared" si="201"/>
        <v/>
      </c>
      <c r="AW109" s="242" t="str">
        <f t="shared" si="202"/>
        <v/>
      </c>
      <c r="AX109" s="242" t="str">
        <f t="shared" si="203"/>
        <v/>
      </c>
      <c r="AY109" s="242" t="str">
        <f t="shared" si="204"/>
        <v/>
      </c>
      <c r="AZ109" s="242" t="str">
        <f t="shared" si="205"/>
        <v/>
      </c>
      <c r="BA109" s="242" t="str">
        <f t="shared" si="206"/>
        <v/>
      </c>
      <c r="BB109" s="242" t="str">
        <f t="shared" si="207"/>
        <v/>
      </c>
      <c r="BQ109" s="231"/>
      <c r="BR109" s="231"/>
    </row>
    <row r="110" spans="1:70" ht="13.5" hidden="1" customHeight="1">
      <c r="A110" s="711">
        <v>101</v>
      </c>
      <c r="B110" s="712"/>
      <c r="C110" s="713"/>
      <c r="D110" s="714"/>
      <c r="E110" s="715"/>
      <c r="F110" s="713"/>
      <c r="G110" s="715"/>
      <c r="H110" s="720"/>
      <c r="I110" s="721"/>
      <c r="J110" s="709"/>
      <c r="K110" s="710"/>
      <c r="L110" s="709"/>
      <c r="M110" s="710"/>
      <c r="N110" s="688"/>
      <c r="O110" s="689"/>
      <c r="P110" s="709"/>
      <c r="Q110" s="710"/>
      <c r="R110" s="707"/>
      <c r="S110" s="746"/>
      <c r="T110" s="677" t="str">
        <f t="shared" si="178"/>
        <v/>
      </c>
      <c r="U110" s="678"/>
      <c r="V110" s="678"/>
      <c r="W110" s="678"/>
      <c r="X110" s="678"/>
      <c r="Y110" s="678"/>
      <c r="Z110" s="239" t="str">
        <f t="shared" si="179"/>
        <v/>
      </c>
      <c r="AA110" s="240" t="str">
        <f t="shared" si="180"/>
        <v/>
      </c>
      <c r="AB110" s="241" t="str">
        <f t="shared" si="181"/>
        <v/>
      </c>
      <c r="AC110" s="241" t="str">
        <f t="shared" si="182"/>
        <v/>
      </c>
      <c r="AD110" s="242" t="str">
        <f t="shared" si="183"/>
        <v>○</v>
      </c>
      <c r="AE110" s="242" t="str">
        <f t="shared" si="184"/>
        <v/>
      </c>
      <c r="AF110" s="242" t="str">
        <f t="shared" si="185"/>
        <v/>
      </c>
      <c r="AG110" s="242" t="str">
        <f t="shared" si="186"/>
        <v/>
      </c>
      <c r="AH110" s="242" t="str">
        <f t="shared" si="187"/>
        <v/>
      </c>
      <c r="AI110" s="242" t="str">
        <f t="shared" si="188"/>
        <v/>
      </c>
      <c r="AJ110" s="242" t="str">
        <f t="shared" si="189"/>
        <v/>
      </c>
      <c r="AK110" s="242" t="str">
        <f t="shared" si="190"/>
        <v/>
      </c>
      <c r="AL110" s="242" t="str">
        <f t="shared" si="191"/>
        <v/>
      </c>
      <c r="AM110" s="242" t="str">
        <f t="shared" si="192"/>
        <v/>
      </c>
      <c r="AN110" s="242" t="str">
        <f t="shared" si="193"/>
        <v/>
      </c>
      <c r="AO110" s="242" t="str">
        <f t="shared" si="194"/>
        <v/>
      </c>
      <c r="AP110" s="242" t="str">
        <f t="shared" si="195"/>
        <v/>
      </c>
      <c r="AQ110" s="242" t="str">
        <f t="shared" si="196"/>
        <v/>
      </c>
      <c r="AR110" s="242" t="str">
        <f t="shared" si="197"/>
        <v/>
      </c>
      <c r="AS110" s="242" t="str">
        <f t="shared" si="198"/>
        <v/>
      </c>
      <c r="AT110" s="242" t="str">
        <f t="shared" si="199"/>
        <v/>
      </c>
      <c r="AU110" s="242" t="str">
        <f t="shared" si="200"/>
        <v/>
      </c>
      <c r="AV110" s="242" t="str">
        <f t="shared" si="201"/>
        <v/>
      </c>
      <c r="AW110" s="242" t="str">
        <f t="shared" si="202"/>
        <v/>
      </c>
      <c r="AX110" s="242" t="str">
        <f t="shared" si="203"/>
        <v/>
      </c>
      <c r="AY110" s="242" t="str">
        <f t="shared" si="204"/>
        <v/>
      </c>
      <c r="AZ110" s="242" t="str">
        <f t="shared" si="205"/>
        <v/>
      </c>
      <c r="BA110" s="242" t="str">
        <f t="shared" si="206"/>
        <v/>
      </c>
      <c r="BB110" s="242" t="str">
        <f t="shared" si="207"/>
        <v/>
      </c>
      <c r="BQ110" s="231"/>
      <c r="BR110" s="231"/>
    </row>
    <row r="111" spans="1:70" ht="13.5" hidden="1" customHeight="1">
      <c r="A111" s="711">
        <v>102</v>
      </c>
      <c r="B111" s="712"/>
      <c r="C111" s="713"/>
      <c r="D111" s="714"/>
      <c r="E111" s="715"/>
      <c r="F111" s="713"/>
      <c r="G111" s="715"/>
      <c r="H111" s="720"/>
      <c r="I111" s="721"/>
      <c r="J111" s="709"/>
      <c r="K111" s="710"/>
      <c r="L111" s="709"/>
      <c r="M111" s="710"/>
      <c r="N111" s="688"/>
      <c r="O111" s="689"/>
      <c r="P111" s="709"/>
      <c r="Q111" s="710"/>
      <c r="R111" s="707"/>
      <c r="S111" s="746"/>
      <c r="T111" s="677" t="str">
        <f t="shared" si="178"/>
        <v/>
      </c>
      <c r="U111" s="678"/>
      <c r="V111" s="678"/>
      <c r="W111" s="678"/>
      <c r="X111" s="678"/>
      <c r="Y111" s="678"/>
      <c r="Z111" s="239" t="str">
        <f t="shared" si="179"/>
        <v/>
      </c>
      <c r="AA111" s="240" t="str">
        <f t="shared" si="180"/>
        <v/>
      </c>
      <c r="AB111" s="241" t="str">
        <f t="shared" si="181"/>
        <v/>
      </c>
      <c r="AC111" s="241" t="str">
        <f t="shared" si="182"/>
        <v/>
      </c>
      <c r="AD111" s="242" t="str">
        <f t="shared" si="183"/>
        <v>○</v>
      </c>
      <c r="AE111" s="242" t="str">
        <f t="shared" si="184"/>
        <v/>
      </c>
      <c r="AF111" s="242" t="str">
        <f t="shared" si="185"/>
        <v/>
      </c>
      <c r="AG111" s="242" t="str">
        <f t="shared" si="186"/>
        <v/>
      </c>
      <c r="AH111" s="242" t="str">
        <f t="shared" si="187"/>
        <v/>
      </c>
      <c r="AI111" s="242" t="str">
        <f t="shared" si="188"/>
        <v/>
      </c>
      <c r="AJ111" s="242" t="str">
        <f t="shared" si="189"/>
        <v/>
      </c>
      <c r="AK111" s="242" t="str">
        <f t="shared" si="190"/>
        <v/>
      </c>
      <c r="AL111" s="242" t="str">
        <f t="shared" si="191"/>
        <v/>
      </c>
      <c r="AM111" s="242" t="str">
        <f t="shared" si="192"/>
        <v/>
      </c>
      <c r="AN111" s="242" t="str">
        <f t="shared" si="193"/>
        <v/>
      </c>
      <c r="AO111" s="242" t="str">
        <f t="shared" si="194"/>
        <v/>
      </c>
      <c r="AP111" s="242" t="str">
        <f t="shared" si="195"/>
        <v/>
      </c>
      <c r="AQ111" s="242" t="str">
        <f t="shared" si="196"/>
        <v/>
      </c>
      <c r="AR111" s="242" t="str">
        <f t="shared" si="197"/>
        <v/>
      </c>
      <c r="AS111" s="242" t="str">
        <f t="shared" si="198"/>
        <v/>
      </c>
      <c r="AT111" s="242" t="str">
        <f t="shared" si="199"/>
        <v/>
      </c>
      <c r="AU111" s="242" t="str">
        <f t="shared" si="200"/>
        <v/>
      </c>
      <c r="AV111" s="242" t="str">
        <f t="shared" si="201"/>
        <v/>
      </c>
      <c r="AW111" s="242" t="str">
        <f t="shared" si="202"/>
        <v/>
      </c>
      <c r="AX111" s="242" t="str">
        <f t="shared" si="203"/>
        <v/>
      </c>
      <c r="AY111" s="242" t="str">
        <f t="shared" si="204"/>
        <v/>
      </c>
      <c r="AZ111" s="242" t="str">
        <f t="shared" si="205"/>
        <v/>
      </c>
      <c r="BA111" s="242" t="str">
        <f t="shared" si="206"/>
        <v/>
      </c>
      <c r="BB111" s="242" t="str">
        <f t="shared" si="207"/>
        <v/>
      </c>
      <c r="BQ111" s="231"/>
      <c r="BR111" s="231"/>
    </row>
    <row r="112" spans="1:70" ht="13.5" hidden="1" customHeight="1">
      <c r="A112" s="711">
        <v>103</v>
      </c>
      <c r="B112" s="712"/>
      <c r="C112" s="713"/>
      <c r="D112" s="714"/>
      <c r="E112" s="715"/>
      <c r="F112" s="713"/>
      <c r="G112" s="715"/>
      <c r="H112" s="720"/>
      <c r="I112" s="721"/>
      <c r="J112" s="709"/>
      <c r="K112" s="710"/>
      <c r="L112" s="709"/>
      <c r="M112" s="710"/>
      <c r="N112" s="688"/>
      <c r="O112" s="689"/>
      <c r="P112" s="709"/>
      <c r="Q112" s="710"/>
      <c r="R112" s="707"/>
      <c r="S112" s="746"/>
      <c r="T112" s="677" t="str">
        <f t="shared" si="178"/>
        <v/>
      </c>
      <c r="U112" s="678"/>
      <c r="V112" s="678"/>
      <c r="W112" s="678"/>
      <c r="X112" s="678"/>
      <c r="Y112" s="678"/>
      <c r="Z112" s="239" t="str">
        <f t="shared" si="179"/>
        <v/>
      </c>
      <c r="AA112" s="240" t="str">
        <f t="shared" si="180"/>
        <v/>
      </c>
      <c r="AB112" s="241" t="str">
        <f t="shared" si="181"/>
        <v/>
      </c>
      <c r="AC112" s="241" t="str">
        <f t="shared" si="182"/>
        <v/>
      </c>
      <c r="AD112" s="242" t="str">
        <f t="shared" si="183"/>
        <v>○</v>
      </c>
      <c r="AE112" s="242" t="str">
        <f t="shared" si="184"/>
        <v/>
      </c>
      <c r="AF112" s="242" t="str">
        <f t="shared" si="185"/>
        <v/>
      </c>
      <c r="AG112" s="242" t="str">
        <f t="shared" si="186"/>
        <v/>
      </c>
      <c r="AH112" s="242" t="str">
        <f t="shared" si="187"/>
        <v/>
      </c>
      <c r="AI112" s="242" t="str">
        <f t="shared" si="188"/>
        <v/>
      </c>
      <c r="AJ112" s="242" t="str">
        <f t="shared" si="189"/>
        <v/>
      </c>
      <c r="AK112" s="242" t="str">
        <f t="shared" si="190"/>
        <v/>
      </c>
      <c r="AL112" s="242" t="str">
        <f t="shared" si="191"/>
        <v/>
      </c>
      <c r="AM112" s="242" t="str">
        <f t="shared" si="192"/>
        <v/>
      </c>
      <c r="AN112" s="242" t="str">
        <f t="shared" si="193"/>
        <v/>
      </c>
      <c r="AO112" s="242" t="str">
        <f t="shared" si="194"/>
        <v/>
      </c>
      <c r="AP112" s="242" t="str">
        <f t="shared" si="195"/>
        <v/>
      </c>
      <c r="AQ112" s="242" t="str">
        <f t="shared" si="196"/>
        <v/>
      </c>
      <c r="AR112" s="242" t="str">
        <f t="shared" si="197"/>
        <v/>
      </c>
      <c r="AS112" s="242" t="str">
        <f t="shared" si="198"/>
        <v/>
      </c>
      <c r="AT112" s="242" t="str">
        <f t="shared" si="199"/>
        <v/>
      </c>
      <c r="AU112" s="242" t="str">
        <f t="shared" si="200"/>
        <v/>
      </c>
      <c r="AV112" s="242" t="str">
        <f t="shared" si="201"/>
        <v/>
      </c>
      <c r="AW112" s="242" t="str">
        <f t="shared" si="202"/>
        <v/>
      </c>
      <c r="AX112" s="242" t="str">
        <f t="shared" si="203"/>
        <v/>
      </c>
      <c r="AY112" s="242" t="str">
        <f t="shared" si="204"/>
        <v/>
      </c>
      <c r="AZ112" s="242" t="str">
        <f t="shared" si="205"/>
        <v/>
      </c>
      <c r="BA112" s="242" t="str">
        <f t="shared" si="206"/>
        <v/>
      </c>
      <c r="BB112" s="242" t="str">
        <f t="shared" si="207"/>
        <v/>
      </c>
      <c r="BQ112" s="231"/>
      <c r="BR112" s="231"/>
    </row>
    <row r="113" spans="1:70" ht="13.5" hidden="1" customHeight="1">
      <c r="A113" s="711">
        <v>104</v>
      </c>
      <c r="B113" s="712"/>
      <c r="C113" s="713"/>
      <c r="D113" s="714"/>
      <c r="E113" s="715"/>
      <c r="F113" s="713"/>
      <c r="G113" s="715"/>
      <c r="H113" s="720"/>
      <c r="I113" s="721"/>
      <c r="J113" s="709"/>
      <c r="K113" s="710"/>
      <c r="L113" s="709"/>
      <c r="M113" s="710"/>
      <c r="N113" s="688"/>
      <c r="O113" s="689"/>
      <c r="P113" s="709"/>
      <c r="Q113" s="710"/>
      <c r="R113" s="707"/>
      <c r="S113" s="746"/>
      <c r="T113" s="677" t="str">
        <f t="shared" si="178"/>
        <v/>
      </c>
      <c r="U113" s="678"/>
      <c r="V113" s="678"/>
      <c r="W113" s="678"/>
      <c r="X113" s="678"/>
      <c r="Y113" s="678"/>
      <c r="Z113" s="239" t="str">
        <f t="shared" si="179"/>
        <v/>
      </c>
      <c r="AA113" s="240" t="str">
        <f t="shared" si="180"/>
        <v/>
      </c>
      <c r="AB113" s="241" t="str">
        <f t="shared" si="181"/>
        <v/>
      </c>
      <c r="AC113" s="241" t="str">
        <f t="shared" si="182"/>
        <v/>
      </c>
      <c r="AD113" s="242" t="str">
        <f t="shared" si="183"/>
        <v>○</v>
      </c>
      <c r="AE113" s="242" t="str">
        <f t="shared" si="184"/>
        <v/>
      </c>
      <c r="AF113" s="242" t="str">
        <f t="shared" si="185"/>
        <v/>
      </c>
      <c r="AG113" s="242" t="str">
        <f t="shared" si="186"/>
        <v/>
      </c>
      <c r="AH113" s="242" t="str">
        <f t="shared" si="187"/>
        <v/>
      </c>
      <c r="AI113" s="242" t="str">
        <f t="shared" si="188"/>
        <v/>
      </c>
      <c r="AJ113" s="242" t="str">
        <f t="shared" si="189"/>
        <v/>
      </c>
      <c r="AK113" s="242" t="str">
        <f t="shared" si="190"/>
        <v/>
      </c>
      <c r="AL113" s="242" t="str">
        <f t="shared" si="191"/>
        <v/>
      </c>
      <c r="AM113" s="242" t="str">
        <f t="shared" si="192"/>
        <v/>
      </c>
      <c r="AN113" s="242" t="str">
        <f t="shared" si="193"/>
        <v/>
      </c>
      <c r="AO113" s="242" t="str">
        <f t="shared" si="194"/>
        <v/>
      </c>
      <c r="AP113" s="242" t="str">
        <f t="shared" si="195"/>
        <v/>
      </c>
      <c r="AQ113" s="242" t="str">
        <f t="shared" si="196"/>
        <v/>
      </c>
      <c r="AR113" s="242" t="str">
        <f t="shared" si="197"/>
        <v/>
      </c>
      <c r="AS113" s="242" t="str">
        <f t="shared" si="198"/>
        <v/>
      </c>
      <c r="AT113" s="242" t="str">
        <f t="shared" si="199"/>
        <v/>
      </c>
      <c r="AU113" s="242" t="str">
        <f t="shared" si="200"/>
        <v/>
      </c>
      <c r="AV113" s="242" t="str">
        <f t="shared" si="201"/>
        <v/>
      </c>
      <c r="AW113" s="242" t="str">
        <f t="shared" si="202"/>
        <v/>
      </c>
      <c r="AX113" s="242" t="str">
        <f t="shared" si="203"/>
        <v/>
      </c>
      <c r="AY113" s="242" t="str">
        <f t="shared" si="204"/>
        <v/>
      </c>
      <c r="AZ113" s="242" t="str">
        <f t="shared" si="205"/>
        <v/>
      </c>
      <c r="BA113" s="242" t="str">
        <f t="shared" si="206"/>
        <v/>
      </c>
      <c r="BB113" s="242" t="str">
        <f t="shared" si="207"/>
        <v/>
      </c>
      <c r="BQ113" s="231"/>
      <c r="BR113" s="231"/>
    </row>
    <row r="114" spans="1:70" ht="13.5" hidden="1" customHeight="1">
      <c r="A114" s="711">
        <v>105</v>
      </c>
      <c r="B114" s="712"/>
      <c r="C114" s="713"/>
      <c r="D114" s="714"/>
      <c r="E114" s="715"/>
      <c r="F114" s="713"/>
      <c r="G114" s="715"/>
      <c r="H114" s="720"/>
      <c r="I114" s="721"/>
      <c r="J114" s="709"/>
      <c r="K114" s="710"/>
      <c r="L114" s="709"/>
      <c r="M114" s="710"/>
      <c r="N114" s="688"/>
      <c r="O114" s="689"/>
      <c r="P114" s="709"/>
      <c r="Q114" s="710"/>
      <c r="R114" s="707"/>
      <c r="S114" s="746"/>
      <c r="T114" s="677" t="str">
        <f t="shared" si="178"/>
        <v/>
      </c>
      <c r="U114" s="678"/>
      <c r="V114" s="678"/>
      <c r="W114" s="678"/>
      <c r="X114" s="678"/>
      <c r="Y114" s="678"/>
      <c r="Z114" s="239" t="str">
        <f t="shared" si="179"/>
        <v/>
      </c>
      <c r="AA114" s="240" t="str">
        <f t="shared" si="180"/>
        <v/>
      </c>
      <c r="AB114" s="241" t="str">
        <f t="shared" si="181"/>
        <v/>
      </c>
      <c r="AC114" s="241" t="str">
        <f t="shared" si="182"/>
        <v/>
      </c>
      <c r="AD114" s="242" t="str">
        <f t="shared" si="183"/>
        <v>○</v>
      </c>
      <c r="AE114" s="242" t="str">
        <f t="shared" si="184"/>
        <v/>
      </c>
      <c r="AF114" s="242" t="str">
        <f t="shared" si="185"/>
        <v/>
      </c>
      <c r="AG114" s="242" t="str">
        <f t="shared" si="186"/>
        <v/>
      </c>
      <c r="AH114" s="242" t="str">
        <f t="shared" si="187"/>
        <v/>
      </c>
      <c r="AI114" s="242" t="str">
        <f t="shared" si="188"/>
        <v/>
      </c>
      <c r="AJ114" s="242" t="str">
        <f t="shared" si="189"/>
        <v/>
      </c>
      <c r="AK114" s="242" t="str">
        <f t="shared" si="190"/>
        <v/>
      </c>
      <c r="AL114" s="242" t="str">
        <f t="shared" si="191"/>
        <v/>
      </c>
      <c r="AM114" s="242" t="str">
        <f t="shared" si="192"/>
        <v/>
      </c>
      <c r="AN114" s="242" t="str">
        <f t="shared" si="193"/>
        <v/>
      </c>
      <c r="AO114" s="242" t="str">
        <f t="shared" si="194"/>
        <v/>
      </c>
      <c r="AP114" s="242" t="str">
        <f t="shared" si="195"/>
        <v/>
      </c>
      <c r="AQ114" s="242" t="str">
        <f t="shared" si="196"/>
        <v/>
      </c>
      <c r="AR114" s="242" t="str">
        <f t="shared" si="197"/>
        <v/>
      </c>
      <c r="AS114" s="242" t="str">
        <f t="shared" si="198"/>
        <v/>
      </c>
      <c r="AT114" s="242" t="str">
        <f t="shared" si="199"/>
        <v/>
      </c>
      <c r="AU114" s="242" t="str">
        <f t="shared" si="200"/>
        <v/>
      </c>
      <c r="AV114" s="242" t="str">
        <f t="shared" si="201"/>
        <v/>
      </c>
      <c r="AW114" s="242" t="str">
        <f t="shared" si="202"/>
        <v/>
      </c>
      <c r="AX114" s="242" t="str">
        <f t="shared" si="203"/>
        <v/>
      </c>
      <c r="AY114" s="242" t="str">
        <f t="shared" si="204"/>
        <v/>
      </c>
      <c r="AZ114" s="242" t="str">
        <f t="shared" si="205"/>
        <v/>
      </c>
      <c r="BA114" s="242" t="str">
        <f t="shared" si="206"/>
        <v/>
      </c>
      <c r="BB114" s="242" t="str">
        <f t="shared" si="207"/>
        <v/>
      </c>
      <c r="BQ114" s="231"/>
      <c r="BR114" s="231"/>
    </row>
    <row r="115" spans="1:70" ht="13.5" hidden="1" customHeight="1">
      <c r="A115" s="711">
        <v>106</v>
      </c>
      <c r="B115" s="712"/>
      <c r="C115" s="713"/>
      <c r="D115" s="714"/>
      <c r="E115" s="715"/>
      <c r="F115" s="713"/>
      <c r="G115" s="715"/>
      <c r="H115" s="720"/>
      <c r="I115" s="721"/>
      <c r="J115" s="709"/>
      <c r="K115" s="710"/>
      <c r="L115" s="709"/>
      <c r="M115" s="710"/>
      <c r="N115" s="688"/>
      <c r="O115" s="689"/>
      <c r="P115" s="709"/>
      <c r="Q115" s="710"/>
      <c r="R115" s="707"/>
      <c r="S115" s="746"/>
      <c r="T115" s="677" t="str">
        <f t="shared" si="178"/>
        <v/>
      </c>
      <c r="U115" s="678"/>
      <c r="V115" s="678"/>
      <c r="W115" s="678"/>
      <c r="X115" s="678"/>
      <c r="Y115" s="678"/>
      <c r="Z115" s="239" t="str">
        <f t="shared" si="179"/>
        <v/>
      </c>
      <c r="AA115" s="240" t="str">
        <f t="shared" si="180"/>
        <v/>
      </c>
      <c r="AB115" s="241" t="str">
        <f t="shared" si="181"/>
        <v/>
      </c>
      <c r="AC115" s="241" t="str">
        <f t="shared" si="182"/>
        <v/>
      </c>
      <c r="AD115" s="242" t="str">
        <f t="shared" si="183"/>
        <v>○</v>
      </c>
      <c r="AE115" s="242" t="str">
        <f t="shared" si="184"/>
        <v/>
      </c>
      <c r="AF115" s="242" t="str">
        <f t="shared" si="185"/>
        <v/>
      </c>
      <c r="AG115" s="242" t="str">
        <f t="shared" si="186"/>
        <v/>
      </c>
      <c r="AH115" s="242" t="str">
        <f t="shared" si="187"/>
        <v/>
      </c>
      <c r="AI115" s="242" t="str">
        <f t="shared" si="188"/>
        <v/>
      </c>
      <c r="AJ115" s="242" t="str">
        <f t="shared" si="189"/>
        <v/>
      </c>
      <c r="AK115" s="242" t="str">
        <f t="shared" si="190"/>
        <v/>
      </c>
      <c r="AL115" s="242" t="str">
        <f t="shared" si="191"/>
        <v/>
      </c>
      <c r="AM115" s="242" t="str">
        <f t="shared" si="192"/>
        <v/>
      </c>
      <c r="AN115" s="242" t="str">
        <f t="shared" si="193"/>
        <v/>
      </c>
      <c r="AO115" s="242" t="str">
        <f t="shared" si="194"/>
        <v/>
      </c>
      <c r="AP115" s="242" t="str">
        <f t="shared" si="195"/>
        <v/>
      </c>
      <c r="AQ115" s="242" t="str">
        <f t="shared" si="196"/>
        <v/>
      </c>
      <c r="AR115" s="242" t="str">
        <f t="shared" si="197"/>
        <v/>
      </c>
      <c r="AS115" s="242" t="str">
        <f t="shared" si="198"/>
        <v/>
      </c>
      <c r="AT115" s="242" t="str">
        <f t="shared" si="199"/>
        <v/>
      </c>
      <c r="AU115" s="242" t="str">
        <f t="shared" si="200"/>
        <v/>
      </c>
      <c r="AV115" s="242" t="str">
        <f t="shared" si="201"/>
        <v/>
      </c>
      <c r="AW115" s="242" t="str">
        <f t="shared" si="202"/>
        <v/>
      </c>
      <c r="AX115" s="242" t="str">
        <f t="shared" si="203"/>
        <v/>
      </c>
      <c r="AY115" s="242" t="str">
        <f t="shared" si="204"/>
        <v/>
      </c>
      <c r="AZ115" s="242" t="str">
        <f t="shared" si="205"/>
        <v/>
      </c>
      <c r="BA115" s="242" t="str">
        <f t="shared" si="206"/>
        <v/>
      </c>
      <c r="BB115" s="242" t="str">
        <f t="shared" si="207"/>
        <v/>
      </c>
      <c r="BQ115" s="231"/>
      <c r="BR115" s="231"/>
    </row>
    <row r="116" spans="1:70" ht="13.5" hidden="1" customHeight="1">
      <c r="A116" s="711">
        <v>107</v>
      </c>
      <c r="B116" s="712"/>
      <c r="C116" s="713"/>
      <c r="D116" s="714"/>
      <c r="E116" s="715"/>
      <c r="F116" s="713"/>
      <c r="G116" s="715"/>
      <c r="H116" s="720"/>
      <c r="I116" s="721"/>
      <c r="J116" s="709"/>
      <c r="K116" s="710"/>
      <c r="L116" s="709"/>
      <c r="M116" s="710"/>
      <c r="N116" s="688"/>
      <c r="O116" s="689"/>
      <c r="P116" s="709"/>
      <c r="Q116" s="710"/>
      <c r="R116" s="707"/>
      <c r="S116" s="746"/>
      <c r="T116" s="677" t="str">
        <f t="shared" si="178"/>
        <v/>
      </c>
      <c r="U116" s="678"/>
      <c r="V116" s="678"/>
      <c r="W116" s="678"/>
      <c r="X116" s="678"/>
      <c r="Y116" s="678"/>
      <c r="Z116" s="239" t="str">
        <f t="shared" si="179"/>
        <v/>
      </c>
      <c r="AA116" s="240" t="str">
        <f t="shared" si="180"/>
        <v/>
      </c>
      <c r="AB116" s="241" t="str">
        <f t="shared" si="181"/>
        <v/>
      </c>
      <c r="AC116" s="241" t="str">
        <f t="shared" si="182"/>
        <v/>
      </c>
      <c r="AD116" s="242" t="str">
        <f t="shared" si="183"/>
        <v>○</v>
      </c>
      <c r="AE116" s="242" t="str">
        <f t="shared" si="184"/>
        <v/>
      </c>
      <c r="AF116" s="242" t="str">
        <f t="shared" si="185"/>
        <v/>
      </c>
      <c r="AG116" s="242" t="str">
        <f t="shared" si="186"/>
        <v/>
      </c>
      <c r="AH116" s="242" t="str">
        <f t="shared" si="187"/>
        <v/>
      </c>
      <c r="AI116" s="242" t="str">
        <f t="shared" si="188"/>
        <v/>
      </c>
      <c r="AJ116" s="242" t="str">
        <f t="shared" si="189"/>
        <v/>
      </c>
      <c r="AK116" s="242" t="str">
        <f t="shared" si="190"/>
        <v/>
      </c>
      <c r="AL116" s="242" t="str">
        <f t="shared" si="191"/>
        <v/>
      </c>
      <c r="AM116" s="242" t="str">
        <f t="shared" si="192"/>
        <v/>
      </c>
      <c r="AN116" s="242" t="str">
        <f t="shared" si="193"/>
        <v/>
      </c>
      <c r="AO116" s="242" t="str">
        <f t="shared" si="194"/>
        <v/>
      </c>
      <c r="AP116" s="242" t="str">
        <f t="shared" si="195"/>
        <v/>
      </c>
      <c r="AQ116" s="242" t="str">
        <f t="shared" si="196"/>
        <v/>
      </c>
      <c r="AR116" s="242" t="str">
        <f t="shared" si="197"/>
        <v/>
      </c>
      <c r="AS116" s="242" t="str">
        <f t="shared" si="198"/>
        <v/>
      </c>
      <c r="AT116" s="242" t="str">
        <f t="shared" si="199"/>
        <v/>
      </c>
      <c r="AU116" s="242" t="str">
        <f t="shared" si="200"/>
        <v/>
      </c>
      <c r="AV116" s="242" t="str">
        <f t="shared" si="201"/>
        <v/>
      </c>
      <c r="AW116" s="242" t="str">
        <f t="shared" si="202"/>
        <v/>
      </c>
      <c r="AX116" s="242" t="str">
        <f t="shared" si="203"/>
        <v/>
      </c>
      <c r="AY116" s="242" t="str">
        <f t="shared" si="204"/>
        <v/>
      </c>
      <c r="AZ116" s="242" t="str">
        <f t="shared" si="205"/>
        <v/>
      </c>
      <c r="BA116" s="242" t="str">
        <f t="shared" si="206"/>
        <v/>
      </c>
      <c r="BB116" s="242" t="str">
        <f t="shared" si="207"/>
        <v/>
      </c>
      <c r="BQ116" s="231"/>
      <c r="BR116" s="231"/>
    </row>
    <row r="117" spans="1:70" ht="13.5" hidden="1" customHeight="1">
      <c r="A117" s="711">
        <v>108</v>
      </c>
      <c r="B117" s="712"/>
      <c r="C117" s="713"/>
      <c r="D117" s="714"/>
      <c r="E117" s="715"/>
      <c r="F117" s="713"/>
      <c r="G117" s="715"/>
      <c r="H117" s="720"/>
      <c r="I117" s="721"/>
      <c r="J117" s="709"/>
      <c r="K117" s="710"/>
      <c r="L117" s="709"/>
      <c r="M117" s="710"/>
      <c r="N117" s="688"/>
      <c r="O117" s="689"/>
      <c r="P117" s="709"/>
      <c r="Q117" s="710"/>
      <c r="R117" s="707"/>
      <c r="S117" s="746"/>
      <c r="T117" s="677" t="str">
        <f t="shared" si="178"/>
        <v/>
      </c>
      <c r="U117" s="678"/>
      <c r="V117" s="678"/>
      <c r="W117" s="678"/>
      <c r="X117" s="678"/>
      <c r="Y117" s="678"/>
      <c r="Z117" s="239" t="str">
        <f t="shared" si="179"/>
        <v/>
      </c>
      <c r="AA117" s="240" t="str">
        <f t="shared" si="180"/>
        <v/>
      </c>
      <c r="AB117" s="241" t="str">
        <f t="shared" si="181"/>
        <v/>
      </c>
      <c r="AC117" s="241" t="str">
        <f t="shared" si="182"/>
        <v/>
      </c>
      <c r="AD117" s="242" t="str">
        <f t="shared" si="183"/>
        <v>○</v>
      </c>
      <c r="AE117" s="242" t="str">
        <f t="shared" si="184"/>
        <v/>
      </c>
      <c r="AF117" s="242" t="str">
        <f t="shared" si="185"/>
        <v/>
      </c>
      <c r="AG117" s="242" t="str">
        <f t="shared" si="186"/>
        <v/>
      </c>
      <c r="AH117" s="242" t="str">
        <f t="shared" si="187"/>
        <v/>
      </c>
      <c r="AI117" s="242" t="str">
        <f t="shared" si="188"/>
        <v/>
      </c>
      <c r="AJ117" s="242" t="str">
        <f t="shared" si="189"/>
        <v/>
      </c>
      <c r="AK117" s="242" t="str">
        <f t="shared" si="190"/>
        <v/>
      </c>
      <c r="AL117" s="242" t="str">
        <f t="shared" si="191"/>
        <v/>
      </c>
      <c r="AM117" s="242" t="str">
        <f t="shared" si="192"/>
        <v/>
      </c>
      <c r="AN117" s="242" t="str">
        <f t="shared" si="193"/>
        <v/>
      </c>
      <c r="AO117" s="242" t="str">
        <f t="shared" si="194"/>
        <v/>
      </c>
      <c r="AP117" s="242" t="str">
        <f t="shared" si="195"/>
        <v/>
      </c>
      <c r="AQ117" s="242" t="str">
        <f t="shared" si="196"/>
        <v/>
      </c>
      <c r="AR117" s="242" t="str">
        <f t="shared" si="197"/>
        <v/>
      </c>
      <c r="AS117" s="242" t="str">
        <f t="shared" si="198"/>
        <v/>
      </c>
      <c r="AT117" s="242" t="str">
        <f t="shared" si="199"/>
        <v/>
      </c>
      <c r="AU117" s="242" t="str">
        <f t="shared" si="200"/>
        <v/>
      </c>
      <c r="AV117" s="242" t="str">
        <f t="shared" si="201"/>
        <v/>
      </c>
      <c r="AW117" s="242" t="str">
        <f t="shared" si="202"/>
        <v/>
      </c>
      <c r="AX117" s="242" t="str">
        <f t="shared" si="203"/>
        <v/>
      </c>
      <c r="AY117" s="242" t="str">
        <f t="shared" si="204"/>
        <v/>
      </c>
      <c r="AZ117" s="242" t="str">
        <f t="shared" si="205"/>
        <v/>
      </c>
      <c r="BA117" s="242" t="str">
        <f t="shared" si="206"/>
        <v/>
      </c>
      <c r="BB117" s="242" t="str">
        <f t="shared" si="207"/>
        <v/>
      </c>
      <c r="BQ117" s="231"/>
      <c r="BR117" s="231"/>
    </row>
    <row r="118" spans="1:70" ht="13.5" hidden="1" customHeight="1">
      <c r="A118" s="711">
        <v>109</v>
      </c>
      <c r="B118" s="712"/>
      <c r="C118" s="713"/>
      <c r="D118" s="714"/>
      <c r="E118" s="715"/>
      <c r="F118" s="713"/>
      <c r="G118" s="715"/>
      <c r="H118" s="720"/>
      <c r="I118" s="721"/>
      <c r="J118" s="709"/>
      <c r="K118" s="710"/>
      <c r="L118" s="709"/>
      <c r="M118" s="710"/>
      <c r="N118" s="688"/>
      <c r="O118" s="689"/>
      <c r="P118" s="709"/>
      <c r="Q118" s="710"/>
      <c r="R118" s="707"/>
      <c r="S118" s="746"/>
      <c r="T118" s="677" t="str">
        <f t="shared" si="118"/>
        <v/>
      </c>
      <c r="U118" s="678"/>
      <c r="V118" s="678"/>
      <c r="W118" s="678"/>
      <c r="X118" s="678"/>
      <c r="Y118" s="678"/>
      <c r="Z118" s="239" t="str">
        <f t="shared" si="119"/>
        <v/>
      </c>
      <c r="AA118" s="240" t="str">
        <f t="shared" si="120"/>
        <v/>
      </c>
      <c r="AB118" s="241" t="str">
        <f t="shared" si="121"/>
        <v/>
      </c>
      <c r="AC118" s="241" t="str">
        <f t="shared" si="122"/>
        <v/>
      </c>
      <c r="AD118" s="242" t="str">
        <f t="shared" si="123"/>
        <v>○</v>
      </c>
      <c r="AE118" s="242" t="str">
        <f t="shared" si="124"/>
        <v/>
      </c>
      <c r="AF118" s="242" t="str">
        <f t="shared" si="125"/>
        <v/>
      </c>
      <c r="AG118" s="242" t="str">
        <f t="shared" si="126"/>
        <v/>
      </c>
      <c r="AH118" s="242" t="str">
        <f t="shared" si="127"/>
        <v/>
      </c>
      <c r="AI118" s="242" t="str">
        <f t="shared" si="128"/>
        <v/>
      </c>
      <c r="AJ118" s="242" t="str">
        <f t="shared" si="129"/>
        <v/>
      </c>
      <c r="AK118" s="242" t="str">
        <f t="shared" si="130"/>
        <v/>
      </c>
      <c r="AL118" s="242" t="str">
        <f t="shared" si="131"/>
        <v/>
      </c>
      <c r="AM118" s="242" t="str">
        <f t="shared" si="132"/>
        <v/>
      </c>
      <c r="AN118" s="242" t="str">
        <f t="shared" si="133"/>
        <v/>
      </c>
      <c r="AO118" s="242" t="str">
        <f t="shared" si="134"/>
        <v/>
      </c>
      <c r="AP118" s="242" t="str">
        <f t="shared" si="135"/>
        <v/>
      </c>
      <c r="AQ118" s="242" t="str">
        <f t="shared" si="136"/>
        <v/>
      </c>
      <c r="AR118" s="242" t="str">
        <f t="shared" si="137"/>
        <v/>
      </c>
      <c r="AS118" s="242" t="str">
        <f t="shared" si="138"/>
        <v/>
      </c>
      <c r="AT118" s="242" t="str">
        <f t="shared" si="139"/>
        <v/>
      </c>
      <c r="AU118" s="242" t="str">
        <f t="shared" si="140"/>
        <v/>
      </c>
      <c r="AV118" s="242" t="str">
        <f t="shared" si="141"/>
        <v/>
      </c>
      <c r="AW118" s="242" t="str">
        <f t="shared" si="142"/>
        <v/>
      </c>
      <c r="AX118" s="242" t="str">
        <f t="shared" si="143"/>
        <v/>
      </c>
      <c r="AY118" s="242" t="str">
        <f t="shared" si="144"/>
        <v/>
      </c>
      <c r="AZ118" s="242" t="str">
        <f t="shared" si="145"/>
        <v/>
      </c>
      <c r="BA118" s="242" t="str">
        <f t="shared" si="146"/>
        <v/>
      </c>
      <c r="BB118" s="242" t="str">
        <f t="shared" si="147"/>
        <v/>
      </c>
      <c r="BQ118" s="231"/>
      <c r="BR118" s="231"/>
    </row>
    <row r="119" spans="1:70" ht="13.5" hidden="1" customHeight="1">
      <c r="A119" s="711">
        <v>110</v>
      </c>
      <c r="B119" s="712"/>
      <c r="C119" s="713"/>
      <c r="D119" s="714"/>
      <c r="E119" s="715"/>
      <c r="F119" s="713"/>
      <c r="G119" s="715"/>
      <c r="H119" s="720"/>
      <c r="I119" s="721"/>
      <c r="J119" s="709"/>
      <c r="K119" s="710"/>
      <c r="L119" s="709"/>
      <c r="M119" s="710"/>
      <c r="N119" s="688"/>
      <c r="O119" s="689"/>
      <c r="P119" s="709"/>
      <c r="Q119" s="710"/>
      <c r="R119" s="707"/>
      <c r="S119" s="746"/>
      <c r="T119" s="677" t="str">
        <f t="shared" si="118"/>
        <v/>
      </c>
      <c r="U119" s="678"/>
      <c r="V119" s="678"/>
      <c r="W119" s="678"/>
      <c r="X119" s="678"/>
      <c r="Y119" s="678"/>
      <c r="Z119" s="239" t="str">
        <f t="shared" si="119"/>
        <v/>
      </c>
      <c r="AA119" s="240" t="str">
        <f t="shared" si="120"/>
        <v/>
      </c>
      <c r="AB119" s="241" t="str">
        <f t="shared" si="121"/>
        <v/>
      </c>
      <c r="AC119" s="241" t="str">
        <f t="shared" si="122"/>
        <v/>
      </c>
      <c r="AD119" s="242" t="str">
        <f t="shared" si="123"/>
        <v>○</v>
      </c>
      <c r="AE119" s="242" t="str">
        <f t="shared" si="124"/>
        <v/>
      </c>
      <c r="AF119" s="242" t="str">
        <f t="shared" si="125"/>
        <v/>
      </c>
      <c r="AG119" s="242" t="str">
        <f t="shared" si="126"/>
        <v/>
      </c>
      <c r="AH119" s="242" t="str">
        <f t="shared" si="127"/>
        <v/>
      </c>
      <c r="AI119" s="242" t="str">
        <f t="shared" si="128"/>
        <v/>
      </c>
      <c r="AJ119" s="242" t="str">
        <f t="shared" si="129"/>
        <v/>
      </c>
      <c r="AK119" s="242" t="str">
        <f t="shared" si="130"/>
        <v/>
      </c>
      <c r="AL119" s="242" t="str">
        <f t="shared" si="131"/>
        <v/>
      </c>
      <c r="AM119" s="242" t="str">
        <f t="shared" si="132"/>
        <v/>
      </c>
      <c r="AN119" s="242" t="str">
        <f t="shared" si="133"/>
        <v/>
      </c>
      <c r="AO119" s="242" t="str">
        <f t="shared" si="134"/>
        <v/>
      </c>
      <c r="AP119" s="242" t="str">
        <f t="shared" si="135"/>
        <v/>
      </c>
      <c r="AQ119" s="242" t="str">
        <f t="shared" si="136"/>
        <v/>
      </c>
      <c r="AR119" s="242" t="str">
        <f t="shared" si="137"/>
        <v/>
      </c>
      <c r="AS119" s="242" t="str">
        <f t="shared" si="138"/>
        <v/>
      </c>
      <c r="AT119" s="242" t="str">
        <f t="shared" si="139"/>
        <v/>
      </c>
      <c r="AU119" s="242" t="str">
        <f t="shared" si="140"/>
        <v/>
      </c>
      <c r="AV119" s="242" t="str">
        <f t="shared" si="141"/>
        <v/>
      </c>
      <c r="AW119" s="242" t="str">
        <f t="shared" si="142"/>
        <v/>
      </c>
      <c r="AX119" s="242" t="str">
        <f t="shared" si="143"/>
        <v/>
      </c>
      <c r="AY119" s="242" t="str">
        <f t="shared" si="144"/>
        <v/>
      </c>
      <c r="AZ119" s="242" t="str">
        <f t="shared" si="145"/>
        <v/>
      </c>
      <c r="BA119" s="242" t="str">
        <f t="shared" si="146"/>
        <v/>
      </c>
      <c r="BB119" s="242" t="str">
        <f t="shared" si="147"/>
        <v/>
      </c>
      <c r="BQ119" s="231"/>
      <c r="BR119" s="231"/>
    </row>
    <row r="120" spans="1:70" ht="13.5" hidden="1" customHeight="1">
      <c r="A120" s="711">
        <v>111</v>
      </c>
      <c r="B120" s="712"/>
      <c r="C120" s="713"/>
      <c r="D120" s="714"/>
      <c r="E120" s="715"/>
      <c r="F120" s="713"/>
      <c r="G120" s="715"/>
      <c r="H120" s="720"/>
      <c r="I120" s="721"/>
      <c r="J120" s="709"/>
      <c r="K120" s="710"/>
      <c r="L120" s="709"/>
      <c r="M120" s="710"/>
      <c r="N120" s="688"/>
      <c r="O120" s="689"/>
      <c r="P120" s="709"/>
      <c r="Q120" s="710"/>
      <c r="R120" s="707"/>
      <c r="S120" s="746"/>
      <c r="T120" s="677" t="str">
        <f t="shared" si="118"/>
        <v/>
      </c>
      <c r="U120" s="678"/>
      <c r="V120" s="678"/>
      <c r="W120" s="678"/>
      <c r="X120" s="678"/>
      <c r="Y120" s="678"/>
      <c r="Z120" s="239" t="str">
        <f t="shared" si="119"/>
        <v/>
      </c>
      <c r="AA120" s="240" t="str">
        <f t="shared" si="120"/>
        <v/>
      </c>
      <c r="AB120" s="241" t="str">
        <f t="shared" si="121"/>
        <v/>
      </c>
      <c r="AC120" s="241" t="str">
        <f t="shared" si="122"/>
        <v/>
      </c>
      <c r="AD120" s="242" t="str">
        <f t="shared" si="123"/>
        <v>○</v>
      </c>
      <c r="AE120" s="242" t="str">
        <f t="shared" si="124"/>
        <v/>
      </c>
      <c r="AF120" s="242" t="str">
        <f t="shared" si="125"/>
        <v/>
      </c>
      <c r="AG120" s="242" t="str">
        <f t="shared" si="126"/>
        <v/>
      </c>
      <c r="AH120" s="242" t="str">
        <f t="shared" si="127"/>
        <v/>
      </c>
      <c r="AI120" s="242" t="str">
        <f t="shared" si="128"/>
        <v/>
      </c>
      <c r="AJ120" s="242" t="str">
        <f t="shared" si="129"/>
        <v/>
      </c>
      <c r="AK120" s="242" t="str">
        <f t="shared" si="130"/>
        <v/>
      </c>
      <c r="AL120" s="242" t="str">
        <f t="shared" si="131"/>
        <v/>
      </c>
      <c r="AM120" s="242" t="str">
        <f t="shared" si="132"/>
        <v/>
      </c>
      <c r="AN120" s="242" t="str">
        <f t="shared" si="133"/>
        <v/>
      </c>
      <c r="AO120" s="242" t="str">
        <f t="shared" si="134"/>
        <v/>
      </c>
      <c r="AP120" s="242" t="str">
        <f t="shared" si="135"/>
        <v/>
      </c>
      <c r="AQ120" s="242" t="str">
        <f t="shared" si="136"/>
        <v/>
      </c>
      <c r="AR120" s="242" t="str">
        <f t="shared" si="137"/>
        <v/>
      </c>
      <c r="AS120" s="242" t="str">
        <f t="shared" si="138"/>
        <v/>
      </c>
      <c r="AT120" s="242" t="str">
        <f t="shared" si="139"/>
        <v/>
      </c>
      <c r="AU120" s="242" t="str">
        <f t="shared" si="140"/>
        <v/>
      </c>
      <c r="AV120" s="242" t="str">
        <f t="shared" si="141"/>
        <v/>
      </c>
      <c r="AW120" s="242" t="str">
        <f t="shared" si="142"/>
        <v/>
      </c>
      <c r="AX120" s="242" t="str">
        <f t="shared" si="143"/>
        <v/>
      </c>
      <c r="AY120" s="242" t="str">
        <f t="shared" si="144"/>
        <v/>
      </c>
      <c r="AZ120" s="242" t="str">
        <f t="shared" si="145"/>
        <v/>
      </c>
      <c r="BA120" s="242" t="str">
        <f t="shared" si="146"/>
        <v/>
      </c>
      <c r="BB120" s="242" t="str">
        <f t="shared" si="147"/>
        <v/>
      </c>
      <c r="BQ120" s="231"/>
      <c r="BR120" s="231"/>
    </row>
    <row r="121" spans="1:70" ht="13.5" hidden="1" customHeight="1">
      <c r="A121" s="711">
        <v>112</v>
      </c>
      <c r="B121" s="712"/>
      <c r="C121" s="713"/>
      <c r="D121" s="714"/>
      <c r="E121" s="715"/>
      <c r="F121" s="713"/>
      <c r="G121" s="715"/>
      <c r="H121" s="720"/>
      <c r="I121" s="721"/>
      <c r="J121" s="709"/>
      <c r="K121" s="710"/>
      <c r="L121" s="709"/>
      <c r="M121" s="710"/>
      <c r="N121" s="688"/>
      <c r="O121" s="689"/>
      <c r="P121" s="709"/>
      <c r="Q121" s="710"/>
      <c r="R121" s="707"/>
      <c r="S121" s="746"/>
      <c r="T121" s="677" t="str">
        <f t="shared" si="118"/>
        <v/>
      </c>
      <c r="U121" s="678"/>
      <c r="V121" s="678"/>
      <c r="W121" s="678"/>
      <c r="X121" s="678"/>
      <c r="Y121" s="678"/>
      <c r="Z121" s="239" t="str">
        <f t="shared" si="119"/>
        <v/>
      </c>
      <c r="AA121" s="240" t="str">
        <f t="shared" si="120"/>
        <v/>
      </c>
      <c r="AB121" s="241" t="str">
        <f t="shared" si="121"/>
        <v/>
      </c>
      <c r="AC121" s="241" t="str">
        <f t="shared" si="122"/>
        <v/>
      </c>
      <c r="AD121" s="242" t="str">
        <f t="shared" si="123"/>
        <v>○</v>
      </c>
      <c r="AE121" s="242" t="str">
        <f t="shared" si="124"/>
        <v/>
      </c>
      <c r="AF121" s="242" t="str">
        <f t="shared" si="125"/>
        <v/>
      </c>
      <c r="AG121" s="242" t="str">
        <f t="shared" si="126"/>
        <v/>
      </c>
      <c r="AH121" s="242" t="str">
        <f t="shared" si="127"/>
        <v/>
      </c>
      <c r="AI121" s="242" t="str">
        <f t="shared" si="128"/>
        <v/>
      </c>
      <c r="AJ121" s="242" t="str">
        <f t="shared" si="129"/>
        <v/>
      </c>
      <c r="AK121" s="242" t="str">
        <f t="shared" si="130"/>
        <v/>
      </c>
      <c r="AL121" s="242" t="str">
        <f t="shared" si="131"/>
        <v/>
      </c>
      <c r="AM121" s="242" t="str">
        <f t="shared" si="132"/>
        <v/>
      </c>
      <c r="AN121" s="242" t="str">
        <f t="shared" si="133"/>
        <v/>
      </c>
      <c r="AO121" s="242" t="str">
        <f t="shared" si="134"/>
        <v/>
      </c>
      <c r="AP121" s="242" t="str">
        <f t="shared" si="135"/>
        <v/>
      </c>
      <c r="AQ121" s="242" t="str">
        <f t="shared" si="136"/>
        <v/>
      </c>
      <c r="AR121" s="242" t="str">
        <f t="shared" si="137"/>
        <v/>
      </c>
      <c r="AS121" s="242" t="str">
        <f t="shared" si="138"/>
        <v/>
      </c>
      <c r="AT121" s="242" t="str">
        <f t="shared" si="139"/>
        <v/>
      </c>
      <c r="AU121" s="242" t="str">
        <f t="shared" si="140"/>
        <v/>
      </c>
      <c r="AV121" s="242" t="str">
        <f t="shared" si="141"/>
        <v/>
      </c>
      <c r="AW121" s="242" t="str">
        <f t="shared" si="142"/>
        <v/>
      </c>
      <c r="AX121" s="242" t="str">
        <f t="shared" si="143"/>
        <v/>
      </c>
      <c r="AY121" s="242" t="str">
        <f t="shared" si="144"/>
        <v/>
      </c>
      <c r="AZ121" s="242" t="str">
        <f t="shared" si="145"/>
        <v/>
      </c>
      <c r="BA121" s="242" t="str">
        <f t="shared" si="146"/>
        <v/>
      </c>
      <c r="BB121" s="242" t="str">
        <f t="shared" si="147"/>
        <v/>
      </c>
      <c r="BQ121" s="231"/>
      <c r="BR121" s="231"/>
    </row>
    <row r="122" spans="1:70" ht="13.5" hidden="1" customHeight="1">
      <c r="A122" s="711">
        <v>113</v>
      </c>
      <c r="B122" s="712"/>
      <c r="C122" s="713"/>
      <c r="D122" s="714"/>
      <c r="E122" s="715"/>
      <c r="F122" s="713"/>
      <c r="G122" s="715"/>
      <c r="H122" s="720"/>
      <c r="I122" s="721"/>
      <c r="J122" s="709"/>
      <c r="K122" s="710"/>
      <c r="L122" s="709"/>
      <c r="M122" s="710"/>
      <c r="N122" s="688"/>
      <c r="O122" s="689"/>
      <c r="P122" s="709"/>
      <c r="Q122" s="710"/>
      <c r="R122" s="707"/>
      <c r="S122" s="746"/>
      <c r="T122" s="677" t="str">
        <f t="shared" si="118"/>
        <v/>
      </c>
      <c r="U122" s="678"/>
      <c r="V122" s="678"/>
      <c r="W122" s="678"/>
      <c r="X122" s="678"/>
      <c r="Y122" s="678"/>
      <c r="Z122" s="239" t="str">
        <f t="shared" si="119"/>
        <v/>
      </c>
      <c r="AA122" s="240" t="str">
        <f t="shared" si="120"/>
        <v/>
      </c>
      <c r="AB122" s="241" t="str">
        <f t="shared" si="121"/>
        <v/>
      </c>
      <c r="AC122" s="241" t="str">
        <f t="shared" si="122"/>
        <v/>
      </c>
      <c r="AD122" s="242" t="str">
        <f t="shared" si="123"/>
        <v>○</v>
      </c>
      <c r="AE122" s="242" t="str">
        <f t="shared" si="124"/>
        <v/>
      </c>
      <c r="AF122" s="242" t="str">
        <f t="shared" si="125"/>
        <v/>
      </c>
      <c r="AG122" s="242" t="str">
        <f t="shared" si="126"/>
        <v/>
      </c>
      <c r="AH122" s="242" t="str">
        <f t="shared" si="127"/>
        <v/>
      </c>
      <c r="AI122" s="242" t="str">
        <f t="shared" si="128"/>
        <v/>
      </c>
      <c r="AJ122" s="242" t="str">
        <f t="shared" si="129"/>
        <v/>
      </c>
      <c r="AK122" s="242" t="str">
        <f t="shared" si="130"/>
        <v/>
      </c>
      <c r="AL122" s="242" t="str">
        <f t="shared" si="131"/>
        <v/>
      </c>
      <c r="AM122" s="242" t="str">
        <f t="shared" si="132"/>
        <v/>
      </c>
      <c r="AN122" s="242" t="str">
        <f t="shared" si="133"/>
        <v/>
      </c>
      <c r="AO122" s="242" t="str">
        <f t="shared" si="134"/>
        <v/>
      </c>
      <c r="AP122" s="242" t="str">
        <f t="shared" si="135"/>
        <v/>
      </c>
      <c r="AQ122" s="242" t="str">
        <f t="shared" si="136"/>
        <v/>
      </c>
      <c r="AR122" s="242" t="str">
        <f t="shared" si="137"/>
        <v/>
      </c>
      <c r="AS122" s="242" t="str">
        <f t="shared" si="138"/>
        <v/>
      </c>
      <c r="AT122" s="242" t="str">
        <f t="shared" si="139"/>
        <v/>
      </c>
      <c r="AU122" s="242" t="str">
        <f t="shared" si="140"/>
        <v/>
      </c>
      <c r="AV122" s="242" t="str">
        <f t="shared" si="141"/>
        <v/>
      </c>
      <c r="AW122" s="242" t="str">
        <f t="shared" si="142"/>
        <v/>
      </c>
      <c r="AX122" s="242" t="str">
        <f t="shared" si="143"/>
        <v/>
      </c>
      <c r="AY122" s="242" t="str">
        <f t="shared" si="144"/>
        <v/>
      </c>
      <c r="AZ122" s="242" t="str">
        <f t="shared" si="145"/>
        <v/>
      </c>
      <c r="BA122" s="242" t="str">
        <f t="shared" si="146"/>
        <v/>
      </c>
      <c r="BB122" s="242" t="str">
        <f t="shared" si="147"/>
        <v/>
      </c>
      <c r="BQ122" s="231"/>
      <c r="BR122" s="231"/>
    </row>
    <row r="123" spans="1:70" ht="13.5" hidden="1" customHeight="1">
      <c r="A123" s="711">
        <v>114</v>
      </c>
      <c r="B123" s="712"/>
      <c r="C123" s="713"/>
      <c r="D123" s="714"/>
      <c r="E123" s="715"/>
      <c r="F123" s="713"/>
      <c r="G123" s="715"/>
      <c r="H123" s="720"/>
      <c r="I123" s="721"/>
      <c r="J123" s="709"/>
      <c r="K123" s="710"/>
      <c r="L123" s="709"/>
      <c r="M123" s="710"/>
      <c r="N123" s="688"/>
      <c r="O123" s="689"/>
      <c r="P123" s="709"/>
      <c r="Q123" s="710"/>
      <c r="R123" s="707"/>
      <c r="S123" s="746"/>
      <c r="T123" s="677" t="str">
        <f t="shared" si="118"/>
        <v/>
      </c>
      <c r="U123" s="678"/>
      <c r="V123" s="678"/>
      <c r="W123" s="678"/>
      <c r="X123" s="678"/>
      <c r="Y123" s="678"/>
      <c r="Z123" s="239" t="str">
        <f t="shared" si="119"/>
        <v/>
      </c>
      <c r="AA123" s="240" t="str">
        <f t="shared" si="120"/>
        <v/>
      </c>
      <c r="AB123" s="241" t="str">
        <f t="shared" si="121"/>
        <v/>
      </c>
      <c r="AC123" s="241" t="str">
        <f t="shared" si="122"/>
        <v/>
      </c>
      <c r="AD123" s="242" t="str">
        <f t="shared" si="123"/>
        <v>○</v>
      </c>
      <c r="AE123" s="242" t="str">
        <f t="shared" si="124"/>
        <v/>
      </c>
      <c r="AF123" s="242" t="str">
        <f t="shared" si="125"/>
        <v/>
      </c>
      <c r="AG123" s="242" t="str">
        <f t="shared" si="126"/>
        <v/>
      </c>
      <c r="AH123" s="242" t="str">
        <f t="shared" si="127"/>
        <v/>
      </c>
      <c r="AI123" s="242" t="str">
        <f t="shared" si="128"/>
        <v/>
      </c>
      <c r="AJ123" s="242" t="str">
        <f t="shared" si="129"/>
        <v/>
      </c>
      <c r="AK123" s="242" t="str">
        <f t="shared" si="130"/>
        <v/>
      </c>
      <c r="AL123" s="242" t="str">
        <f t="shared" si="131"/>
        <v/>
      </c>
      <c r="AM123" s="242" t="str">
        <f t="shared" si="132"/>
        <v/>
      </c>
      <c r="AN123" s="242" t="str">
        <f t="shared" si="133"/>
        <v/>
      </c>
      <c r="AO123" s="242" t="str">
        <f t="shared" si="134"/>
        <v/>
      </c>
      <c r="AP123" s="242" t="str">
        <f t="shared" si="135"/>
        <v/>
      </c>
      <c r="AQ123" s="242" t="str">
        <f t="shared" si="136"/>
        <v/>
      </c>
      <c r="AR123" s="242" t="str">
        <f t="shared" si="137"/>
        <v/>
      </c>
      <c r="AS123" s="242" t="str">
        <f t="shared" si="138"/>
        <v/>
      </c>
      <c r="AT123" s="242" t="str">
        <f t="shared" si="139"/>
        <v/>
      </c>
      <c r="AU123" s="242" t="str">
        <f t="shared" si="140"/>
        <v/>
      </c>
      <c r="AV123" s="242" t="str">
        <f t="shared" si="141"/>
        <v/>
      </c>
      <c r="AW123" s="242" t="str">
        <f t="shared" si="142"/>
        <v/>
      </c>
      <c r="AX123" s="242" t="str">
        <f t="shared" si="143"/>
        <v/>
      </c>
      <c r="AY123" s="242" t="str">
        <f t="shared" si="144"/>
        <v/>
      </c>
      <c r="AZ123" s="242" t="str">
        <f t="shared" si="145"/>
        <v/>
      </c>
      <c r="BA123" s="242" t="str">
        <f t="shared" si="146"/>
        <v/>
      </c>
      <c r="BB123" s="242" t="str">
        <f t="shared" si="147"/>
        <v/>
      </c>
      <c r="BQ123" s="231"/>
      <c r="BR123" s="231"/>
    </row>
    <row r="124" spans="1:70" ht="13.5" hidden="1" customHeight="1">
      <c r="A124" s="711">
        <v>115</v>
      </c>
      <c r="B124" s="712"/>
      <c r="C124" s="713"/>
      <c r="D124" s="714"/>
      <c r="E124" s="715"/>
      <c r="F124" s="713"/>
      <c r="G124" s="715"/>
      <c r="H124" s="720"/>
      <c r="I124" s="721"/>
      <c r="J124" s="709"/>
      <c r="K124" s="710"/>
      <c r="L124" s="709"/>
      <c r="M124" s="710"/>
      <c r="N124" s="688"/>
      <c r="O124" s="689"/>
      <c r="P124" s="709"/>
      <c r="Q124" s="710"/>
      <c r="R124" s="707"/>
      <c r="S124" s="746"/>
      <c r="T124" s="677" t="str">
        <f t="shared" si="118"/>
        <v/>
      </c>
      <c r="U124" s="678"/>
      <c r="V124" s="678"/>
      <c r="W124" s="678"/>
      <c r="X124" s="678"/>
      <c r="Y124" s="678"/>
      <c r="Z124" s="239" t="str">
        <f t="shared" si="119"/>
        <v/>
      </c>
      <c r="AA124" s="240" t="str">
        <f t="shared" si="120"/>
        <v/>
      </c>
      <c r="AB124" s="241" t="str">
        <f t="shared" si="121"/>
        <v/>
      </c>
      <c r="AC124" s="241" t="str">
        <f t="shared" si="122"/>
        <v/>
      </c>
      <c r="AD124" s="242" t="str">
        <f t="shared" si="123"/>
        <v>○</v>
      </c>
      <c r="AE124" s="242" t="str">
        <f t="shared" si="124"/>
        <v/>
      </c>
      <c r="AF124" s="242" t="str">
        <f t="shared" si="125"/>
        <v/>
      </c>
      <c r="AG124" s="242" t="str">
        <f t="shared" si="126"/>
        <v/>
      </c>
      <c r="AH124" s="242" t="str">
        <f t="shared" si="127"/>
        <v/>
      </c>
      <c r="AI124" s="242" t="str">
        <f t="shared" si="128"/>
        <v/>
      </c>
      <c r="AJ124" s="242" t="str">
        <f t="shared" si="129"/>
        <v/>
      </c>
      <c r="AK124" s="242" t="str">
        <f t="shared" si="130"/>
        <v/>
      </c>
      <c r="AL124" s="242" t="str">
        <f t="shared" si="131"/>
        <v/>
      </c>
      <c r="AM124" s="242" t="str">
        <f t="shared" si="132"/>
        <v/>
      </c>
      <c r="AN124" s="242" t="str">
        <f t="shared" si="133"/>
        <v/>
      </c>
      <c r="AO124" s="242" t="str">
        <f t="shared" si="134"/>
        <v/>
      </c>
      <c r="AP124" s="242" t="str">
        <f t="shared" si="135"/>
        <v/>
      </c>
      <c r="AQ124" s="242" t="str">
        <f t="shared" si="136"/>
        <v/>
      </c>
      <c r="AR124" s="242" t="str">
        <f t="shared" si="137"/>
        <v/>
      </c>
      <c r="AS124" s="242" t="str">
        <f t="shared" si="138"/>
        <v/>
      </c>
      <c r="AT124" s="242" t="str">
        <f t="shared" si="139"/>
        <v/>
      </c>
      <c r="AU124" s="242" t="str">
        <f t="shared" si="140"/>
        <v/>
      </c>
      <c r="AV124" s="242" t="str">
        <f t="shared" si="141"/>
        <v/>
      </c>
      <c r="AW124" s="242" t="str">
        <f t="shared" si="142"/>
        <v/>
      </c>
      <c r="AX124" s="242" t="str">
        <f t="shared" si="143"/>
        <v/>
      </c>
      <c r="AY124" s="242" t="str">
        <f t="shared" si="144"/>
        <v/>
      </c>
      <c r="AZ124" s="242" t="str">
        <f t="shared" si="145"/>
        <v/>
      </c>
      <c r="BA124" s="242" t="str">
        <f t="shared" si="146"/>
        <v/>
      </c>
      <c r="BB124" s="242" t="str">
        <f t="shared" si="147"/>
        <v/>
      </c>
      <c r="BQ124" s="231"/>
      <c r="BR124" s="231"/>
    </row>
    <row r="125" spans="1:70" ht="13.5" hidden="1" customHeight="1">
      <c r="A125" s="711">
        <v>116</v>
      </c>
      <c r="B125" s="712"/>
      <c r="C125" s="713"/>
      <c r="D125" s="714"/>
      <c r="E125" s="715"/>
      <c r="F125" s="713"/>
      <c r="G125" s="715"/>
      <c r="H125" s="720"/>
      <c r="I125" s="721"/>
      <c r="J125" s="709"/>
      <c r="K125" s="710"/>
      <c r="L125" s="709"/>
      <c r="M125" s="710"/>
      <c r="N125" s="688"/>
      <c r="O125" s="689"/>
      <c r="P125" s="709"/>
      <c r="Q125" s="710"/>
      <c r="R125" s="707"/>
      <c r="S125" s="746"/>
      <c r="T125" s="677" t="str">
        <f t="shared" si="118"/>
        <v/>
      </c>
      <c r="U125" s="678"/>
      <c r="V125" s="678"/>
      <c r="W125" s="678"/>
      <c r="X125" s="678"/>
      <c r="Y125" s="678"/>
      <c r="Z125" s="239" t="str">
        <f t="shared" si="119"/>
        <v/>
      </c>
      <c r="AA125" s="240" t="str">
        <f t="shared" si="120"/>
        <v/>
      </c>
      <c r="AB125" s="241" t="str">
        <f t="shared" si="121"/>
        <v/>
      </c>
      <c r="AC125" s="241" t="str">
        <f t="shared" si="122"/>
        <v/>
      </c>
      <c r="AD125" s="242" t="str">
        <f t="shared" si="123"/>
        <v>○</v>
      </c>
      <c r="AE125" s="242" t="str">
        <f t="shared" si="124"/>
        <v/>
      </c>
      <c r="AF125" s="242" t="str">
        <f t="shared" si="125"/>
        <v/>
      </c>
      <c r="AG125" s="242" t="str">
        <f t="shared" si="126"/>
        <v/>
      </c>
      <c r="AH125" s="242" t="str">
        <f t="shared" si="127"/>
        <v/>
      </c>
      <c r="AI125" s="242" t="str">
        <f t="shared" si="128"/>
        <v/>
      </c>
      <c r="AJ125" s="242" t="str">
        <f t="shared" si="129"/>
        <v/>
      </c>
      <c r="AK125" s="242" t="str">
        <f t="shared" si="130"/>
        <v/>
      </c>
      <c r="AL125" s="242" t="str">
        <f t="shared" si="131"/>
        <v/>
      </c>
      <c r="AM125" s="242" t="str">
        <f t="shared" si="132"/>
        <v/>
      </c>
      <c r="AN125" s="242" t="str">
        <f t="shared" si="133"/>
        <v/>
      </c>
      <c r="AO125" s="242" t="str">
        <f t="shared" si="134"/>
        <v/>
      </c>
      <c r="AP125" s="242" t="str">
        <f t="shared" si="135"/>
        <v/>
      </c>
      <c r="AQ125" s="242" t="str">
        <f t="shared" si="136"/>
        <v/>
      </c>
      <c r="AR125" s="242" t="str">
        <f t="shared" si="137"/>
        <v/>
      </c>
      <c r="AS125" s="242" t="str">
        <f t="shared" si="138"/>
        <v/>
      </c>
      <c r="AT125" s="242" t="str">
        <f t="shared" si="139"/>
        <v/>
      </c>
      <c r="AU125" s="242" t="str">
        <f t="shared" si="140"/>
        <v/>
      </c>
      <c r="AV125" s="242" t="str">
        <f t="shared" si="141"/>
        <v/>
      </c>
      <c r="AW125" s="242" t="str">
        <f t="shared" si="142"/>
        <v/>
      </c>
      <c r="AX125" s="242" t="str">
        <f t="shared" si="143"/>
        <v/>
      </c>
      <c r="AY125" s="242" t="str">
        <f t="shared" si="144"/>
        <v/>
      </c>
      <c r="AZ125" s="242" t="str">
        <f t="shared" si="145"/>
        <v/>
      </c>
      <c r="BA125" s="242" t="str">
        <f t="shared" si="146"/>
        <v/>
      </c>
      <c r="BB125" s="242" t="str">
        <f t="shared" si="147"/>
        <v/>
      </c>
      <c r="BQ125" s="231"/>
      <c r="BR125" s="231"/>
    </row>
    <row r="126" spans="1:70" ht="13.5" hidden="1" customHeight="1">
      <c r="A126" s="711">
        <v>117</v>
      </c>
      <c r="B126" s="712"/>
      <c r="C126" s="713"/>
      <c r="D126" s="714"/>
      <c r="E126" s="715"/>
      <c r="F126" s="713"/>
      <c r="G126" s="715"/>
      <c r="H126" s="720"/>
      <c r="I126" s="721"/>
      <c r="J126" s="709"/>
      <c r="K126" s="710"/>
      <c r="L126" s="709"/>
      <c r="M126" s="710"/>
      <c r="N126" s="688"/>
      <c r="O126" s="689"/>
      <c r="P126" s="709"/>
      <c r="Q126" s="710"/>
      <c r="R126" s="707"/>
      <c r="S126" s="746"/>
      <c r="T126" s="677" t="str">
        <f t="shared" si="118"/>
        <v/>
      </c>
      <c r="U126" s="678"/>
      <c r="V126" s="678"/>
      <c r="W126" s="678"/>
      <c r="X126" s="678"/>
      <c r="Y126" s="678"/>
      <c r="Z126" s="239" t="str">
        <f t="shared" si="119"/>
        <v/>
      </c>
      <c r="AA126" s="240" t="str">
        <f t="shared" si="120"/>
        <v/>
      </c>
      <c r="AB126" s="241" t="str">
        <f t="shared" si="121"/>
        <v/>
      </c>
      <c r="AC126" s="241" t="str">
        <f t="shared" si="122"/>
        <v/>
      </c>
      <c r="AD126" s="242" t="str">
        <f t="shared" si="123"/>
        <v>○</v>
      </c>
      <c r="AE126" s="242" t="str">
        <f t="shared" si="124"/>
        <v/>
      </c>
      <c r="AF126" s="242" t="str">
        <f t="shared" si="125"/>
        <v/>
      </c>
      <c r="AG126" s="242" t="str">
        <f t="shared" si="126"/>
        <v/>
      </c>
      <c r="AH126" s="242" t="str">
        <f t="shared" si="127"/>
        <v/>
      </c>
      <c r="AI126" s="242" t="str">
        <f t="shared" si="128"/>
        <v/>
      </c>
      <c r="AJ126" s="242" t="str">
        <f t="shared" si="129"/>
        <v/>
      </c>
      <c r="AK126" s="242" t="str">
        <f t="shared" si="130"/>
        <v/>
      </c>
      <c r="AL126" s="242" t="str">
        <f t="shared" si="131"/>
        <v/>
      </c>
      <c r="AM126" s="242" t="str">
        <f t="shared" si="132"/>
        <v/>
      </c>
      <c r="AN126" s="242" t="str">
        <f t="shared" si="133"/>
        <v/>
      </c>
      <c r="AO126" s="242" t="str">
        <f t="shared" si="134"/>
        <v/>
      </c>
      <c r="AP126" s="242" t="str">
        <f t="shared" si="135"/>
        <v/>
      </c>
      <c r="AQ126" s="242" t="str">
        <f t="shared" si="136"/>
        <v/>
      </c>
      <c r="AR126" s="242" t="str">
        <f t="shared" si="137"/>
        <v/>
      </c>
      <c r="AS126" s="242" t="str">
        <f t="shared" si="138"/>
        <v/>
      </c>
      <c r="AT126" s="242" t="str">
        <f t="shared" si="139"/>
        <v/>
      </c>
      <c r="AU126" s="242" t="str">
        <f t="shared" si="140"/>
        <v/>
      </c>
      <c r="AV126" s="242" t="str">
        <f t="shared" si="141"/>
        <v/>
      </c>
      <c r="AW126" s="242" t="str">
        <f t="shared" si="142"/>
        <v/>
      </c>
      <c r="AX126" s="242" t="str">
        <f t="shared" si="143"/>
        <v/>
      </c>
      <c r="AY126" s="242" t="str">
        <f t="shared" si="144"/>
        <v/>
      </c>
      <c r="AZ126" s="242" t="str">
        <f t="shared" si="145"/>
        <v/>
      </c>
      <c r="BA126" s="242" t="str">
        <f t="shared" si="146"/>
        <v/>
      </c>
      <c r="BB126" s="242" t="str">
        <f t="shared" si="147"/>
        <v/>
      </c>
      <c r="BQ126" s="231"/>
      <c r="BR126" s="231"/>
    </row>
    <row r="127" spans="1:70" ht="13.5" hidden="1" customHeight="1">
      <c r="A127" s="711">
        <v>118</v>
      </c>
      <c r="B127" s="712"/>
      <c r="C127" s="713"/>
      <c r="D127" s="714"/>
      <c r="E127" s="715"/>
      <c r="F127" s="713"/>
      <c r="G127" s="715"/>
      <c r="H127" s="720"/>
      <c r="I127" s="721"/>
      <c r="J127" s="709"/>
      <c r="K127" s="710"/>
      <c r="L127" s="709"/>
      <c r="M127" s="710"/>
      <c r="N127" s="688"/>
      <c r="O127" s="689"/>
      <c r="P127" s="709"/>
      <c r="Q127" s="710"/>
      <c r="R127" s="707"/>
      <c r="S127" s="746"/>
      <c r="T127" s="677" t="str">
        <f t="shared" si="118"/>
        <v/>
      </c>
      <c r="U127" s="678"/>
      <c r="V127" s="678"/>
      <c r="W127" s="678"/>
      <c r="X127" s="678"/>
      <c r="Y127" s="678"/>
      <c r="Z127" s="239" t="str">
        <f t="shared" si="119"/>
        <v/>
      </c>
      <c r="AA127" s="240" t="str">
        <f t="shared" si="120"/>
        <v/>
      </c>
      <c r="AB127" s="241" t="str">
        <f t="shared" si="121"/>
        <v/>
      </c>
      <c r="AC127" s="241" t="str">
        <f t="shared" si="122"/>
        <v/>
      </c>
      <c r="AD127" s="242" t="str">
        <f t="shared" si="123"/>
        <v>○</v>
      </c>
      <c r="AE127" s="242" t="str">
        <f t="shared" si="124"/>
        <v/>
      </c>
      <c r="AF127" s="242" t="str">
        <f t="shared" si="125"/>
        <v/>
      </c>
      <c r="AG127" s="242" t="str">
        <f t="shared" si="126"/>
        <v/>
      </c>
      <c r="AH127" s="242" t="str">
        <f t="shared" si="127"/>
        <v/>
      </c>
      <c r="AI127" s="242" t="str">
        <f t="shared" si="128"/>
        <v/>
      </c>
      <c r="AJ127" s="242" t="str">
        <f t="shared" si="129"/>
        <v/>
      </c>
      <c r="AK127" s="242" t="str">
        <f t="shared" si="130"/>
        <v/>
      </c>
      <c r="AL127" s="242" t="str">
        <f t="shared" si="131"/>
        <v/>
      </c>
      <c r="AM127" s="242" t="str">
        <f t="shared" si="132"/>
        <v/>
      </c>
      <c r="AN127" s="242" t="str">
        <f t="shared" si="133"/>
        <v/>
      </c>
      <c r="AO127" s="242" t="str">
        <f t="shared" si="134"/>
        <v/>
      </c>
      <c r="AP127" s="242" t="str">
        <f t="shared" si="135"/>
        <v/>
      </c>
      <c r="AQ127" s="242" t="str">
        <f t="shared" si="136"/>
        <v/>
      </c>
      <c r="AR127" s="242" t="str">
        <f t="shared" si="137"/>
        <v/>
      </c>
      <c r="AS127" s="242" t="str">
        <f t="shared" si="138"/>
        <v/>
      </c>
      <c r="AT127" s="242" t="str">
        <f t="shared" si="139"/>
        <v/>
      </c>
      <c r="AU127" s="242" t="str">
        <f t="shared" si="140"/>
        <v/>
      </c>
      <c r="AV127" s="242" t="str">
        <f t="shared" si="141"/>
        <v/>
      </c>
      <c r="AW127" s="242" t="str">
        <f t="shared" si="142"/>
        <v/>
      </c>
      <c r="AX127" s="242" t="str">
        <f t="shared" si="143"/>
        <v/>
      </c>
      <c r="AY127" s="242" t="str">
        <f t="shared" si="144"/>
        <v/>
      </c>
      <c r="AZ127" s="242" t="str">
        <f t="shared" si="145"/>
        <v/>
      </c>
      <c r="BA127" s="242" t="str">
        <f t="shared" si="146"/>
        <v/>
      </c>
      <c r="BB127" s="242" t="str">
        <f t="shared" si="147"/>
        <v/>
      </c>
      <c r="BQ127" s="231"/>
      <c r="BR127" s="231"/>
    </row>
    <row r="128" spans="1:70" ht="13.5" hidden="1" customHeight="1">
      <c r="A128" s="711">
        <v>119</v>
      </c>
      <c r="B128" s="712"/>
      <c r="C128" s="247"/>
      <c r="D128" s="248"/>
      <c r="E128" s="249"/>
      <c r="F128" s="247"/>
      <c r="G128" s="249"/>
      <c r="H128" s="720"/>
      <c r="I128" s="721"/>
      <c r="J128" s="709"/>
      <c r="K128" s="710"/>
      <c r="L128" s="709"/>
      <c r="M128" s="710"/>
      <c r="N128" s="688"/>
      <c r="O128" s="689"/>
      <c r="P128" s="709"/>
      <c r="Q128" s="710"/>
      <c r="R128" s="707"/>
      <c r="S128" s="746"/>
      <c r="T128" s="677" t="str">
        <f t="shared" si="118"/>
        <v/>
      </c>
      <c r="U128" s="678"/>
      <c r="V128" s="678"/>
      <c r="W128" s="678"/>
      <c r="X128" s="678"/>
      <c r="Y128" s="678"/>
      <c r="Z128" s="239" t="str">
        <f t="shared" si="119"/>
        <v/>
      </c>
      <c r="AA128" s="240" t="str">
        <f t="shared" si="120"/>
        <v/>
      </c>
      <c r="AB128" s="241" t="str">
        <f t="shared" si="121"/>
        <v/>
      </c>
      <c r="AC128" s="241" t="str">
        <f t="shared" si="122"/>
        <v/>
      </c>
      <c r="AD128" s="242" t="str">
        <f t="shared" si="123"/>
        <v>○</v>
      </c>
      <c r="AE128" s="242" t="str">
        <f t="shared" si="124"/>
        <v/>
      </c>
      <c r="AF128" s="242" t="str">
        <f t="shared" si="125"/>
        <v/>
      </c>
      <c r="AG128" s="242" t="str">
        <f t="shared" si="126"/>
        <v/>
      </c>
      <c r="AH128" s="242" t="str">
        <f t="shared" si="127"/>
        <v/>
      </c>
      <c r="AI128" s="242" t="str">
        <f t="shared" si="128"/>
        <v/>
      </c>
      <c r="AJ128" s="242" t="str">
        <f t="shared" si="129"/>
        <v/>
      </c>
      <c r="AK128" s="242" t="str">
        <f t="shared" si="130"/>
        <v/>
      </c>
      <c r="AL128" s="242" t="str">
        <f t="shared" si="131"/>
        <v/>
      </c>
      <c r="AM128" s="242" t="str">
        <f t="shared" si="132"/>
        <v/>
      </c>
      <c r="AN128" s="242" t="str">
        <f t="shared" si="133"/>
        <v/>
      </c>
      <c r="AO128" s="242" t="str">
        <f t="shared" si="134"/>
        <v/>
      </c>
      <c r="AP128" s="242" t="str">
        <f t="shared" si="135"/>
        <v/>
      </c>
      <c r="AQ128" s="242" t="str">
        <f t="shared" si="136"/>
        <v/>
      </c>
      <c r="AR128" s="242" t="str">
        <f t="shared" si="137"/>
        <v/>
      </c>
      <c r="AS128" s="242" t="str">
        <f t="shared" si="138"/>
        <v/>
      </c>
      <c r="AT128" s="242" t="str">
        <f t="shared" si="139"/>
        <v/>
      </c>
      <c r="AU128" s="242" t="str">
        <f t="shared" si="140"/>
        <v/>
      </c>
      <c r="AV128" s="242" t="str">
        <f t="shared" si="141"/>
        <v/>
      </c>
      <c r="AW128" s="242" t="str">
        <f t="shared" si="142"/>
        <v/>
      </c>
      <c r="AX128" s="242" t="str">
        <f t="shared" si="143"/>
        <v/>
      </c>
      <c r="AY128" s="242" t="str">
        <f t="shared" si="144"/>
        <v/>
      </c>
      <c r="AZ128" s="242" t="str">
        <f t="shared" si="145"/>
        <v/>
      </c>
      <c r="BA128" s="242" t="str">
        <f t="shared" si="146"/>
        <v/>
      </c>
      <c r="BB128" s="242" t="str">
        <f t="shared" si="147"/>
        <v/>
      </c>
      <c r="BQ128" s="231"/>
      <c r="BR128" s="231"/>
    </row>
    <row r="129" spans="1:70" ht="13.5" hidden="1" customHeight="1">
      <c r="A129" s="711">
        <v>120</v>
      </c>
      <c r="B129" s="712"/>
      <c r="C129" s="713"/>
      <c r="D129" s="714"/>
      <c r="E129" s="715"/>
      <c r="F129" s="713"/>
      <c r="G129" s="715"/>
      <c r="H129" s="720"/>
      <c r="I129" s="721"/>
      <c r="J129" s="709"/>
      <c r="K129" s="710"/>
      <c r="L129" s="709"/>
      <c r="M129" s="710"/>
      <c r="N129" s="688"/>
      <c r="O129" s="689"/>
      <c r="P129" s="709"/>
      <c r="Q129" s="710"/>
      <c r="R129" s="707"/>
      <c r="S129" s="746"/>
      <c r="T129" s="677" t="str">
        <f t="shared" si="59"/>
        <v/>
      </c>
      <c r="U129" s="678"/>
      <c r="V129" s="678"/>
      <c r="W129" s="678"/>
      <c r="X129" s="678"/>
      <c r="Y129" s="678"/>
      <c r="Z129" s="239" t="str">
        <f t="shared" si="119"/>
        <v/>
      </c>
      <c r="AA129" s="240" t="str">
        <f t="shared" si="120"/>
        <v/>
      </c>
      <c r="AB129" s="241" t="str">
        <f t="shared" si="121"/>
        <v/>
      </c>
      <c r="AC129" s="241" t="str">
        <f t="shared" si="122"/>
        <v/>
      </c>
      <c r="AD129" s="242" t="str">
        <f t="shared" si="123"/>
        <v>○</v>
      </c>
      <c r="AE129" s="242" t="str">
        <f t="shared" si="124"/>
        <v/>
      </c>
      <c r="AF129" s="242" t="str">
        <f t="shared" si="125"/>
        <v/>
      </c>
      <c r="AG129" s="242" t="str">
        <f t="shared" si="126"/>
        <v/>
      </c>
      <c r="AH129" s="242" t="str">
        <f t="shared" si="127"/>
        <v/>
      </c>
      <c r="AI129" s="242" t="str">
        <f t="shared" si="128"/>
        <v/>
      </c>
      <c r="AJ129" s="242" t="str">
        <f t="shared" si="129"/>
        <v/>
      </c>
      <c r="AK129" s="242" t="str">
        <f t="shared" si="130"/>
        <v/>
      </c>
      <c r="AL129" s="242" t="str">
        <f t="shared" si="131"/>
        <v/>
      </c>
      <c r="AM129" s="242" t="str">
        <f t="shared" si="132"/>
        <v/>
      </c>
      <c r="AN129" s="242" t="str">
        <f t="shared" si="133"/>
        <v/>
      </c>
      <c r="AO129" s="242" t="str">
        <f t="shared" si="134"/>
        <v/>
      </c>
      <c r="AP129" s="242" t="str">
        <f t="shared" si="135"/>
        <v/>
      </c>
      <c r="AQ129" s="242" t="str">
        <f t="shared" si="136"/>
        <v/>
      </c>
      <c r="AR129" s="242" t="str">
        <f t="shared" si="137"/>
        <v/>
      </c>
      <c r="AS129" s="242" t="str">
        <f t="shared" si="138"/>
        <v/>
      </c>
      <c r="AT129" s="242" t="str">
        <f t="shared" si="139"/>
        <v/>
      </c>
      <c r="AU129" s="242" t="str">
        <f t="shared" si="140"/>
        <v/>
      </c>
      <c r="AV129" s="242" t="str">
        <f t="shared" si="141"/>
        <v/>
      </c>
      <c r="AW129" s="242" t="str">
        <f t="shared" si="142"/>
        <v/>
      </c>
      <c r="AX129" s="242" t="str">
        <f t="shared" si="143"/>
        <v/>
      </c>
      <c r="AY129" s="242" t="str">
        <f t="shared" si="144"/>
        <v/>
      </c>
      <c r="AZ129" s="242" t="str">
        <f t="shared" si="145"/>
        <v/>
      </c>
      <c r="BA129" s="242" t="str">
        <f t="shared" si="146"/>
        <v/>
      </c>
      <c r="BB129" s="242" t="str">
        <f t="shared" si="147"/>
        <v/>
      </c>
      <c r="BQ129" s="231"/>
      <c r="BR129" s="231"/>
    </row>
    <row r="130" spans="1:70" ht="13.5" hidden="1" customHeight="1">
      <c r="A130" s="711">
        <v>121</v>
      </c>
      <c r="B130" s="712"/>
      <c r="C130" s="713"/>
      <c r="D130" s="714"/>
      <c r="E130" s="715"/>
      <c r="F130" s="713"/>
      <c r="G130" s="715"/>
      <c r="H130" s="720"/>
      <c r="I130" s="721"/>
      <c r="J130" s="709"/>
      <c r="K130" s="710"/>
      <c r="L130" s="709"/>
      <c r="M130" s="710"/>
      <c r="N130" s="688"/>
      <c r="O130" s="689"/>
      <c r="P130" s="709"/>
      <c r="Q130" s="710"/>
      <c r="R130" s="707"/>
      <c r="S130" s="746"/>
      <c r="T130" s="677" t="str">
        <f t="shared" si="59"/>
        <v/>
      </c>
      <c r="U130" s="678"/>
      <c r="V130" s="678"/>
      <c r="W130" s="678"/>
      <c r="X130" s="678"/>
      <c r="Y130" s="678"/>
      <c r="Z130" s="239" t="str">
        <f t="shared" si="119"/>
        <v/>
      </c>
      <c r="AA130" s="240" t="str">
        <f t="shared" si="120"/>
        <v/>
      </c>
      <c r="AB130" s="241" t="str">
        <f t="shared" si="121"/>
        <v/>
      </c>
      <c r="AC130" s="241" t="str">
        <f t="shared" si="122"/>
        <v/>
      </c>
      <c r="AD130" s="242" t="str">
        <f t="shared" si="123"/>
        <v>○</v>
      </c>
      <c r="AE130" s="242" t="str">
        <f t="shared" si="124"/>
        <v/>
      </c>
      <c r="AF130" s="242" t="str">
        <f t="shared" si="125"/>
        <v/>
      </c>
      <c r="AG130" s="242" t="str">
        <f t="shared" si="126"/>
        <v/>
      </c>
      <c r="AH130" s="242" t="str">
        <f t="shared" si="127"/>
        <v/>
      </c>
      <c r="AI130" s="242" t="str">
        <f t="shared" si="128"/>
        <v/>
      </c>
      <c r="AJ130" s="242" t="str">
        <f t="shared" si="129"/>
        <v/>
      </c>
      <c r="AK130" s="242" t="str">
        <f t="shared" si="130"/>
        <v/>
      </c>
      <c r="AL130" s="242" t="str">
        <f t="shared" si="131"/>
        <v/>
      </c>
      <c r="AM130" s="242" t="str">
        <f t="shared" si="132"/>
        <v/>
      </c>
      <c r="AN130" s="242" t="str">
        <f t="shared" si="133"/>
        <v/>
      </c>
      <c r="AO130" s="242" t="str">
        <f t="shared" si="134"/>
        <v/>
      </c>
      <c r="AP130" s="242" t="str">
        <f t="shared" si="135"/>
        <v/>
      </c>
      <c r="AQ130" s="242" t="str">
        <f t="shared" si="136"/>
        <v/>
      </c>
      <c r="AR130" s="242" t="str">
        <f t="shared" si="137"/>
        <v/>
      </c>
      <c r="AS130" s="242" t="str">
        <f t="shared" si="138"/>
        <v/>
      </c>
      <c r="AT130" s="242" t="str">
        <f t="shared" si="139"/>
        <v/>
      </c>
      <c r="AU130" s="242" t="str">
        <f t="shared" si="140"/>
        <v/>
      </c>
      <c r="AV130" s="242" t="str">
        <f t="shared" si="141"/>
        <v/>
      </c>
      <c r="AW130" s="242" t="str">
        <f t="shared" si="142"/>
        <v/>
      </c>
      <c r="AX130" s="242" t="str">
        <f t="shared" si="143"/>
        <v/>
      </c>
      <c r="AY130" s="242" t="str">
        <f t="shared" si="144"/>
        <v/>
      </c>
      <c r="AZ130" s="242" t="str">
        <f t="shared" si="145"/>
        <v/>
      </c>
      <c r="BA130" s="242" t="str">
        <f t="shared" si="146"/>
        <v/>
      </c>
      <c r="BB130" s="242" t="str">
        <f t="shared" si="147"/>
        <v/>
      </c>
      <c r="BQ130" s="231"/>
      <c r="BR130" s="231"/>
    </row>
    <row r="131" spans="1:70" ht="13.5" hidden="1" customHeight="1">
      <c r="A131" s="711">
        <v>122</v>
      </c>
      <c r="B131" s="712"/>
      <c r="C131" s="713"/>
      <c r="D131" s="714"/>
      <c r="E131" s="715"/>
      <c r="F131" s="713"/>
      <c r="G131" s="715"/>
      <c r="H131" s="720"/>
      <c r="I131" s="721"/>
      <c r="J131" s="709"/>
      <c r="K131" s="710"/>
      <c r="L131" s="709"/>
      <c r="M131" s="710"/>
      <c r="N131" s="688"/>
      <c r="O131" s="689"/>
      <c r="P131" s="709"/>
      <c r="Q131" s="710"/>
      <c r="R131" s="707"/>
      <c r="S131" s="746"/>
      <c r="T131" s="677" t="str">
        <f t="shared" si="59"/>
        <v/>
      </c>
      <c r="U131" s="678"/>
      <c r="V131" s="678"/>
      <c r="W131" s="678"/>
      <c r="X131" s="678"/>
      <c r="Y131" s="678"/>
      <c r="Z131" s="239" t="str">
        <f t="shared" si="119"/>
        <v/>
      </c>
      <c r="AA131" s="240" t="str">
        <f t="shared" si="120"/>
        <v/>
      </c>
      <c r="AB131" s="241" t="str">
        <f t="shared" si="121"/>
        <v/>
      </c>
      <c r="AC131" s="241" t="str">
        <f t="shared" si="122"/>
        <v/>
      </c>
      <c r="AD131" s="242" t="str">
        <f t="shared" si="123"/>
        <v>○</v>
      </c>
      <c r="AE131" s="242" t="str">
        <f t="shared" si="124"/>
        <v/>
      </c>
      <c r="AF131" s="242" t="str">
        <f t="shared" si="125"/>
        <v/>
      </c>
      <c r="AG131" s="242" t="str">
        <f t="shared" si="126"/>
        <v/>
      </c>
      <c r="AH131" s="242" t="str">
        <f t="shared" si="127"/>
        <v/>
      </c>
      <c r="AI131" s="242" t="str">
        <f t="shared" si="128"/>
        <v/>
      </c>
      <c r="AJ131" s="242" t="str">
        <f t="shared" si="129"/>
        <v/>
      </c>
      <c r="AK131" s="242" t="str">
        <f t="shared" si="130"/>
        <v/>
      </c>
      <c r="AL131" s="242" t="str">
        <f t="shared" si="131"/>
        <v/>
      </c>
      <c r="AM131" s="242" t="str">
        <f t="shared" si="132"/>
        <v/>
      </c>
      <c r="AN131" s="242" t="str">
        <f t="shared" si="133"/>
        <v/>
      </c>
      <c r="AO131" s="242" t="str">
        <f t="shared" si="134"/>
        <v/>
      </c>
      <c r="AP131" s="242" t="str">
        <f t="shared" si="135"/>
        <v/>
      </c>
      <c r="AQ131" s="242" t="str">
        <f t="shared" si="136"/>
        <v/>
      </c>
      <c r="AR131" s="242" t="str">
        <f t="shared" si="137"/>
        <v/>
      </c>
      <c r="AS131" s="242" t="str">
        <f t="shared" si="138"/>
        <v/>
      </c>
      <c r="AT131" s="242" t="str">
        <f t="shared" si="139"/>
        <v/>
      </c>
      <c r="AU131" s="242" t="str">
        <f t="shared" si="140"/>
        <v/>
      </c>
      <c r="AV131" s="242" t="str">
        <f t="shared" si="141"/>
        <v/>
      </c>
      <c r="AW131" s="242" t="str">
        <f t="shared" si="142"/>
        <v/>
      </c>
      <c r="AX131" s="242" t="str">
        <f t="shared" si="143"/>
        <v/>
      </c>
      <c r="AY131" s="242" t="str">
        <f t="shared" si="144"/>
        <v/>
      </c>
      <c r="AZ131" s="242" t="str">
        <f t="shared" si="145"/>
        <v/>
      </c>
      <c r="BA131" s="242" t="str">
        <f t="shared" si="146"/>
        <v/>
      </c>
      <c r="BB131" s="242" t="str">
        <f t="shared" si="147"/>
        <v/>
      </c>
      <c r="BQ131" s="231"/>
      <c r="BR131" s="231"/>
    </row>
    <row r="132" spans="1:70" ht="13.5" hidden="1" customHeight="1">
      <c r="A132" s="711">
        <v>123</v>
      </c>
      <c r="B132" s="712"/>
      <c r="C132" s="713"/>
      <c r="D132" s="714"/>
      <c r="E132" s="715"/>
      <c r="F132" s="713"/>
      <c r="G132" s="715"/>
      <c r="H132" s="720"/>
      <c r="I132" s="721"/>
      <c r="J132" s="709"/>
      <c r="K132" s="710"/>
      <c r="L132" s="709"/>
      <c r="M132" s="710"/>
      <c r="N132" s="688"/>
      <c r="O132" s="689"/>
      <c r="P132" s="709"/>
      <c r="Q132" s="710"/>
      <c r="R132" s="707"/>
      <c r="S132" s="746"/>
      <c r="T132" s="677" t="str">
        <f t="shared" si="59"/>
        <v/>
      </c>
      <c r="U132" s="678"/>
      <c r="V132" s="678"/>
      <c r="W132" s="678"/>
      <c r="X132" s="678"/>
      <c r="Y132" s="678"/>
      <c r="Z132" s="239" t="str">
        <f t="shared" si="119"/>
        <v/>
      </c>
      <c r="AA132" s="240" t="str">
        <f t="shared" si="120"/>
        <v/>
      </c>
      <c r="AB132" s="241" t="str">
        <f t="shared" si="121"/>
        <v/>
      </c>
      <c r="AC132" s="241" t="str">
        <f t="shared" si="122"/>
        <v/>
      </c>
      <c r="AD132" s="242" t="str">
        <f t="shared" si="123"/>
        <v>○</v>
      </c>
      <c r="AE132" s="242" t="str">
        <f t="shared" si="124"/>
        <v/>
      </c>
      <c r="AF132" s="242" t="str">
        <f t="shared" si="125"/>
        <v/>
      </c>
      <c r="AG132" s="242" t="str">
        <f t="shared" si="126"/>
        <v/>
      </c>
      <c r="AH132" s="242" t="str">
        <f t="shared" si="127"/>
        <v/>
      </c>
      <c r="AI132" s="242" t="str">
        <f t="shared" si="128"/>
        <v/>
      </c>
      <c r="AJ132" s="242" t="str">
        <f t="shared" si="129"/>
        <v/>
      </c>
      <c r="AK132" s="242" t="str">
        <f t="shared" si="130"/>
        <v/>
      </c>
      <c r="AL132" s="242" t="str">
        <f t="shared" si="131"/>
        <v/>
      </c>
      <c r="AM132" s="242" t="str">
        <f t="shared" si="132"/>
        <v/>
      </c>
      <c r="AN132" s="242" t="str">
        <f t="shared" si="133"/>
        <v/>
      </c>
      <c r="AO132" s="242" t="str">
        <f t="shared" si="134"/>
        <v/>
      </c>
      <c r="AP132" s="242" t="str">
        <f t="shared" si="135"/>
        <v/>
      </c>
      <c r="AQ132" s="242" t="str">
        <f t="shared" si="136"/>
        <v/>
      </c>
      <c r="AR132" s="242" t="str">
        <f t="shared" si="137"/>
        <v/>
      </c>
      <c r="AS132" s="242" t="str">
        <f t="shared" si="138"/>
        <v/>
      </c>
      <c r="AT132" s="242" t="str">
        <f t="shared" si="139"/>
        <v/>
      </c>
      <c r="AU132" s="242" t="str">
        <f t="shared" si="140"/>
        <v/>
      </c>
      <c r="AV132" s="242" t="str">
        <f t="shared" si="141"/>
        <v/>
      </c>
      <c r="AW132" s="242" t="str">
        <f t="shared" si="142"/>
        <v/>
      </c>
      <c r="AX132" s="242" t="str">
        <f t="shared" si="143"/>
        <v/>
      </c>
      <c r="AY132" s="242" t="str">
        <f t="shared" si="144"/>
        <v/>
      </c>
      <c r="AZ132" s="242" t="str">
        <f t="shared" si="145"/>
        <v/>
      </c>
      <c r="BA132" s="242" t="str">
        <f t="shared" si="146"/>
        <v/>
      </c>
      <c r="BB132" s="242" t="str">
        <f t="shared" si="147"/>
        <v/>
      </c>
      <c r="BQ132" s="231"/>
      <c r="BR132" s="231"/>
    </row>
    <row r="133" spans="1:70" ht="13.5" hidden="1" customHeight="1">
      <c r="A133" s="711">
        <v>124</v>
      </c>
      <c r="B133" s="712"/>
      <c r="C133" s="713"/>
      <c r="D133" s="714"/>
      <c r="E133" s="715"/>
      <c r="F133" s="713"/>
      <c r="G133" s="715"/>
      <c r="H133" s="720"/>
      <c r="I133" s="721"/>
      <c r="J133" s="709"/>
      <c r="K133" s="710"/>
      <c r="L133" s="709"/>
      <c r="M133" s="710"/>
      <c r="N133" s="688"/>
      <c r="O133" s="689"/>
      <c r="P133" s="709"/>
      <c r="Q133" s="710"/>
      <c r="R133" s="707"/>
      <c r="S133" s="746"/>
      <c r="T133" s="677" t="str">
        <f t="shared" si="59"/>
        <v/>
      </c>
      <c r="U133" s="678"/>
      <c r="V133" s="678"/>
      <c r="W133" s="678"/>
      <c r="X133" s="678"/>
      <c r="Y133" s="678"/>
      <c r="Z133" s="239" t="str">
        <f t="shared" si="119"/>
        <v/>
      </c>
      <c r="AA133" s="240" t="str">
        <f t="shared" si="120"/>
        <v/>
      </c>
      <c r="AB133" s="241" t="str">
        <f t="shared" si="121"/>
        <v/>
      </c>
      <c r="AC133" s="241" t="str">
        <f t="shared" si="122"/>
        <v/>
      </c>
      <c r="AD133" s="242" t="str">
        <f t="shared" si="123"/>
        <v>○</v>
      </c>
      <c r="AE133" s="242" t="str">
        <f t="shared" si="124"/>
        <v/>
      </c>
      <c r="AF133" s="242" t="str">
        <f t="shared" si="125"/>
        <v/>
      </c>
      <c r="AG133" s="242" t="str">
        <f t="shared" si="126"/>
        <v/>
      </c>
      <c r="AH133" s="242" t="str">
        <f t="shared" si="127"/>
        <v/>
      </c>
      <c r="AI133" s="242" t="str">
        <f t="shared" si="128"/>
        <v/>
      </c>
      <c r="AJ133" s="242" t="str">
        <f t="shared" si="129"/>
        <v/>
      </c>
      <c r="AK133" s="242" t="str">
        <f t="shared" si="130"/>
        <v/>
      </c>
      <c r="AL133" s="242" t="str">
        <f t="shared" si="131"/>
        <v/>
      </c>
      <c r="AM133" s="242" t="str">
        <f t="shared" si="132"/>
        <v/>
      </c>
      <c r="AN133" s="242" t="str">
        <f t="shared" si="133"/>
        <v/>
      </c>
      <c r="AO133" s="242" t="str">
        <f t="shared" si="134"/>
        <v/>
      </c>
      <c r="AP133" s="242" t="str">
        <f t="shared" si="135"/>
        <v/>
      </c>
      <c r="AQ133" s="242" t="str">
        <f t="shared" si="136"/>
        <v/>
      </c>
      <c r="AR133" s="242" t="str">
        <f t="shared" si="137"/>
        <v/>
      </c>
      <c r="AS133" s="242" t="str">
        <f t="shared" si="138"/>
        <v/>
      </c>
      <c r="AT133" s="242" t="str">
        <f t="shared" si="139"/>
        <v/>
      </c>
      <c r="AU133" s="242" t="str">
        <f t="shared" si="140"/>
        <v/>
      </c>
      <c r="AV133" s="242" t="str">
        <f t="shared" si="141"/>
        <v/>
      </c>
      <c r="AW133" s="242" t="str">
        <f t="shared" si="142"/>
        <v/>
      </c>
      <c r="AX133" s="242" t="str">
        <f t="shared" si="143"/>
        <v/>
      </c>
      <c r="AY133" s="242" t="str">
        <f t="shared" si="144"/>
        <v/>
      </c>
      <c r="AZ133" s="242" t="str">
        <f t="shared" si="145"/>
        <v/>
      </c>
      <c r="BA133" s="242" t="str">
        <f t="shared" si="146"/>
        <v/>
      </c>
      <c r="BB133" s="242" t="str">
        <f t="shared" si="147"/>
        <v/>
      </c>
      <c r="BQ133" s="231"/>
      <c r="BR133" s="231"/>
    </row>
    <row r="134" spans="1:70" ht="13.5" hidden="1" customHeight="1">
      <c r="A134" s="711">
        <v>125</v>
      </c>
      <c r="B134" s="712"/>
      <c r="C134" s="713"/>
      <c r="D134" s="714"/>
      <c r="E134" s="715"/>
      <c r="F134" s="713"/>
      <c r="G134" s="715"/>
      <c r="H134" s="720"/>
      <c r="I134" s="721"/>
      <c r="J134" s="709"/>
      <c r="K134" s="710"/>
      <c r="L134" s="709"/>
      <c r="M134" s="710"/>
      <c r="N134" s="688"/>
      <c r="O134" s="689"/>
      <c r="P134" s="709"/>
      <c r="Q134" s="710"/>
      <c r="R134" s="707"/>
      <c r="S134" s="746"/>
      <c r="T134" s="677" t="str">
        <f t="shared" si="59"/>
        <v/>
      </c>
      <c r="U134" s="678"/>
      <c r="V134" s="678"/>
      <c r="W134" s="678"/>
      <c r="X134" s="678"/>
      <c r="Y134" s="678"/>
      <c r="Z134" s="239" t="str">
        <f t="shared" si="119"/>
        <v/>
      </c>
      <c r="AA134" s="240" t="str">
        <f t="shared" si="120"/>
        <v/>
      </c>
      <c r="AB134" s="241" t="str">
        <f t="shared" si="121"/>
        <v/>
      </c>
      <c r="AC134" s="241" t="str">
        <f t="shared" si="122"/>
        <v/>
      </c>
      <c r="AD134" s="242" t="str">
        <f t="shared" si="123"/>
        <v>○</v>
      </c>
      <c r="AE134" s="242" t="str">
        <f t="shared" si="124"/>
        <v/>
      </c>
      <c r="AF134" s="242" t="str">
        <f t="shared" si="125"/>
        <v/>
      </c>
      <c r="AG134" s="242" t="str">
        <f t="shared" si="126"/>
        <v/>
      </c>
      <c r="AH134" s="242" t="str">
        <f t="shared" si="127"/>
        <v/>
      </c>
      <c r="AI134" s="242" t="str">
        <f t="shared" si="128"/>
        <v/>
      </c>
      <c r="AJ134" s="242" t="str">
        <f t="shared" si="129"/>
        <v/>
      </c>
      <c r="AK134" s="242" t="str">
        <f t="shared" si="130"/>
        <v/>
      </c>
      <c r="AL134" s="242" t="str">
        <f t="shared" si="131"/>
        <v/>
      </c>
      <c r="AM134" s="242" t="str">
        <f t="shared" si="132"/>
        <v/>
      </c>
      <c r="AN134" s="242" t="str">
        <f t="shared" si="133"/>
        <v/>
      </c>
      <c r="AO134" s="242" t="str">
        <f t="shared" si="134"/>
        <v/>
      </c>
      <c r="AP134" s="242" t="str">
        <f t="shared" si="135"/>
        <v/>
      </c>
      <c r="AQ134" s="242" t="str">
        <f t="shared" si="136"/>
        <v/>
      </c>
      <c r="AR134" s="242" t="str">
        <f t="shared" si="137"/>
        <v/>
      </c>
      <c r="AS134" s="242" t="str">
        <f t="shared" si="138"/>
        <v/>
      </c>
      <c r="AT134" s="242" t="str">
        <f t="shared" si="139"/>
        <v/>
      </c>
      <c r="AU134" s="242" t="str">
        <f t="shared" si="140"/>
        <v/>
      </c>
      <c r="AV134" s="242" t="str">
        <f t="shared" si="141"/>
        <v/>
      </c>
      <c r="AW134" s="242" t="str">
        <f t="shared" si="142"/>
        <v/>
      </c>
      <c r="AX134" s="242" t="str">
        <f t="shared" si="143"/>
        <v/>
      </c>
      <c r="AY134" s="242" t="str">
        <f t="shared" si="144"/>
        <v/>
      </c>
      <c r="AZ134" s="242" t="str">
        <f t="shared" si="145"/>
        <v/>
      </c>
      <c r="BA134" s="242" t="str">
        <f t="shared" si="146"/>
        <v/>
      </c>
      <c r="BB134" s="242" t="str">
        <f t="shared" si="147"/>
        <v/>
      </c>
      <c r="BQ134" s="231"/>
      <c r="BR134" s="231"/>
    </row>
    <row r="135" spans="1:70" ht="13.5" hidden="1" customHeight="1">
      <c r="A135" s="711">
        <v>126</v>
      </c>
      <c r="B135" s="712"/>
      <c r="C135" s="713"/>
      <c r="D135" s="714"/>
      <c r="E135" s="715"/>
      <c r="F135" s="713"/>
      <c r="G135" s="715"/>
      <c r="H135" s="720"/>
      <c r="I135" s="721"/>
      <c r="J135" s="709"/>
      <c r="K135" s="710"/>
      <c r="L135" s="709"/>
      <c r="M135" s="710"/>
      <c r="N135" s="688"/>
      <c r="O135" s="689"/>
      <c r="P135" s="709"/>
      <c r="Q135" s="710"/>
      <c r="R135" s="707"/>
      <c r="S135" s="708"/>
      <c r="T135" s="677" t="str">
        <f t="shared" si="29"/>
        <v/>
      </c>
      <c r="U135" s="678"/>
      <c r="V135" s="678"/>
      <c r="W135" s="678"/>
      <c r="X135" s="678"/>
      <c r="Y135" s="678"/>
      <c r="Z135" s="239" t="str">
        <f t="shared" si="119"/>
        <v/>
      </c>
      <c r="AA135" s="240" t="str">
        <f t="shared" si="120"/>
        <v/>
      </c>
      <c r="AB135" s="241" t="str">
        <f t="shared" si="121"/>
        <v/>
      </c>
      <c r="AC135" s="241" t="str">
        <f t="shared" si="122"/>
        <v/>
      </c>
      <c r="AD135" s="242" t="str">
        <f t="shared" si="123"/>
        <v>○</v>
      </c>
      <c r="AE135" s="242" t="str">
        <f t="shared" si="124"/>
        <v/>
      </c>
      <c r="AF135" s="242" t="str">
        <f t="shared" si="125"/>
        <v/>
      </c>
      <c r="AG135" s="242" t="str">
        <f t="shared" si="126"/>
        <v/>
      </c>
      <c r="AH135" s="242" t="str">
        <f t="shared" si="127"/>
        <v/>
      </c>
      <c r="AI135" s="242" t="str">
        <f t="shared" si="128"/>
        <v/>
      </c>
      <c r="AJ135" s="242" t="str">
        <f t="shared" si="129"/>
        <v/>
      </c>
      <c r="AK135" s="242" t="str">
        <f t="shared" si="130"/>
        <v/>
      </c>
      <c r="AL135" s="242" t="str">
        <f t="shared" si="131"/>
        <v/>
      </c>
      <c r="AM135" s="242" t="str">
        <f t="shared" si="132"/>
        <v/>
      </c>
      <c r="AN135" s="242" t="str">
        <f t="shared" si="133"/>
        <v/>
      </c>
      <c r="AO135" s="242" t="str">
        <f t="shared" si="134"/>
        <v/>
      </c>
      <c r="AP135" s="242" t="str">
        <f t="shared" si="135"/>
        <v/>
      </c>
      <c r="AQ135" s="242" t="str">
        <f t="shared" si="136"/>
        <v/>
      </c>
      <c r="AR135" s="242" t="str">
        <f t="shared" si="137"/>
        <v/>
      </c>
      <c r="AS135" s="242" t="str">
        <f t="shared" si="138"/>
        <v/>
      </c>
      <c r="AT135" s="242" t="str">
        <f t="shared" si="139"/>
        <v/>
      </c>
      <c r="AU135" s="242" t="str">
        <f t="shared" si="140"/>
        <v/>
      </c>
      <c r="AV135" s="242" t="str">
        <f t="shared" si="141"/>
        <v/>
      </c>
      <c r="AW135" s="242" t="str">
        <f t="shared" si="142"/>
        <v/>
      </c>
      <c r="AX135" s="242" t="str">
        <f t="shared" si="143"/>
        <v/>
      </c>
      <c r="AY135" s="242" t="str">
        <f t="shared" si="144"/>
        <v/>
      </c>
      <c r="AZ135" s="242" t="str">
        <f t="shared" si="145"/>
        <v/>
      </c>
      <c r="BA135" s="242" t="str">
        <f t="shared" si="146"/>
        <v/>
      </c>
      <c r="BB135" s="242" t="str">
        <f t="shared" si="147"/>
        <v/>
      </c>
      <c r="BQ135" s="231"/>
      <c r="BR135" s="231"/>
    </row>
    <row r="136" spans="1:70" ht="13.5" hidden="1" customHeight="1">
      <c r="A136" s="711">
        <v>127</v>
      </c>
      <c r="B136" s="712"/>
      <c r="C136" s="713"/>
      <c r="D136" s="714"/>
      <c r="E136" s="715"/>
      <c r="F136" s="713"/>
      <c r="G136" s="715"/>
      <c r="H136" s="720"/>
      <c r="I136" s="721"/>
      <c r="J136" s="709"/>
      <c r="K136" s="710"/>
      <c r="L136" s="709"/>
      <c r="M136" s="710"/>
      <c r="N136" s="688"/>
      <c r="O136" s="689"/>
      <c r="P136" s="709"/>
      <c r="Q136" s="710"/>
      <c r="R136" s="707"/>
      <c r="S136" s="708"/>
      <c r="T136" s="677" t="str">
        <f t="shared" si="29"/>
        <v/>
      </c>
      <c r="U136" s="678"/>
      <c r="V136" s="678"/>
      <c r="W136" s="678"/>
      <c r="X136" s="678"/>
      <c r="Y136" s="678"/>
      <c r="Z136" s="239" t="str">
        <f t="shared" si="119"/>
        <v/>
      </c>
      <c r="AA136" s="240" t="str">
        <f t="shared" si="120"/>
        <v/>
      </c>
      <c r="AB136" s="241" t="str">
        <f t="shared" si="121"/>
        <v/>
      </c>
      <c r="AC136" s="241" t="str">
        <f t="shared" si="122"/>
        <v/>
      </c>
      <c r="AD136" s="242" t="str">
        <f t="shared" si="123"/>
        <v>○</v>
      </c>
      <c r="AE136" s="242" t="str">
        <f t="shared" si="124"/>
        <v/>
      </c>
      <c r="AF136" s="242" t="str">
        <f t="shared" si="125"/>
        <v/>
      </c>
      <c r="AG136" s="242" t="str">
        <f t="shared" si="126"/>
        <v/>
      </c>
      <c r="AH136" s="242" t="str">
        <f t="shared" si="127"/>
        <v/>
      </c>
      <c r="AI136" s="242" t="str">
        <f t="shared" si="128"/>
        <v/>
      </c>
      <c r="AJ136" s="242" t="str">
        <f t="shared" si="129"/>
        <v/>
      </c>
      <c r="AK136" s="242" t="str">
        <f t="shared" si="130"/>
        <v/>
      </c>
      <c r="AL136" s="242" t="str">
        <f t="shared" si="131"/>
        <v/>
      </c>
      <c r="AM136" s="242" t="str">
        <f t="shared" si="132"/>
        <v/>
      </c>
      <c r="AN136" s="242" t="str">
        <f t="shared" si="133"/>
        <v/>
      </c>
      <c r="AO136" s="242" t="str">
        <f t="shared" si="134"/>
        <v/>
      </c>
      <c r="AP136" s="242" t="str">
        <f t="shared" si="135"/>
        <v/>
      </c>
      <c r="AQ136" s="242" t="str">
        <f t="shared" si="136"/>
        <v/>
      </c>
      <c r="AR136" s="242" t="str">
        <f t="shared" si="137"/>
        <v/>
      </c>
      <c r="AS136" s="242" t="str">
        <f t="shared" si="138"/>
        <v/>
      </c>
      <c r="AT136" s="242" t="str">
        <f t="shared" si="139"/>
        <v/>
      </c>
      <c r="AU136" s="242" t="str">
        <f t="shared" si="140"/>
        <v/>
      </c>
      <c r="AV136" s="242" t="str">
        <f t="shared" si="141"/>
        <v/>
      </c>
      <c r="AW136" s="242" t="str">
        <f t="shared" si="142"/>
        <v/>
      </c>
      <c r="AX136" s="242" t="str">
        <f t="shared" si="143"/>
        <v/>
      </c>
      <c r="AY136" s="242" t="str">
        <f t="shared" si="144"/>
        <v/>
      </c>
      <c r="AZ136" s="242" t="str">
        <f t="shared" si="145"/>
        <v/>
      </c>
      <c r="BA136" s="242" t="str">
        <f t="shared" si="146"/>
        <v/>
      </c>
      <c r="BB136" s="242" t="str">
        <f t="shared" si="147"/>
        <v/>
      </c>
      <c r="BQ136" s="231"/>
      <c r="BR136" s="231"/>
    </row>
    <row r="137" spans="1:70" ht="13.5" hidden="1" customHeight="1">
      <c r="A137" s="711">
        <v>128</v>
      </c>
      <c r="B137" s="712"/>
      <c r="C137" s="713"/>
      <c r="D137" s="714"/>
      <c r="E137" s="715"/>
      <c r="F137" s="713"/>
      <c r="G137" s="715"/>
      <c r="H137" s="720"/>
      <c r="I137" s="721"/>
      <c r="J137" s="709"/>
      <c r="K137" s="710"/>
      <c r="L137" s="709"/>
      <c r="M137" s="710"/>
      <c r="N137" s="688"/>
      <c r="O137" s="689"/>
      <c r="P137" s="709"/>
      <c r="Q137" s="710"/>
      <c r="R137" s="707"/>
      <c r="S137" s="708"/>
      <c r="T137" s="677" t="str">
        <f t="shared" si="29"/>
        <v/>
      </c>
      <c r="U137" s="678"/>
      <c r="V137" s="678"/>
      <c r="W137" s="678"/>
      <c r="X137" s="678"/>
      <c r="Y137" s="678"/>
      <c r="Z137" s="239" t="str">
        <f t="shared" si="89"/>
        <v/>
      </c>
      <c r="AA137" s="240" t="str">
        <f t="shared" si="90"/>
        <v/>
      </c>
      <c r="AB137" s="241" t="str">
        <f t="shared" si="91"/>
        <v/>
      </c>
      <c r="AC137" s="241" t="str">
        <f t="shared" si="92"/>
        <v/>
      </c>
      <c r="AD137" s="242" t="str">
        <f t="shared" si="93"/>
        <v>○</v>
      </c>
      <c r="AE137" s="242" t="str">
        <f t="shared" si="94"/>
        <v/>
      </c>
      <c r="AF137" s="242" t="str">
        <f t="shared" si="95"/>
        <v/>
      </c>
      <c r="AG137" s="242" t="str">
        <f t="shared" si="96"/>
        <v/>
      </c>
      <c r="AH137" s="242" t="str">
        <f t="shared" si="97"/>
        <v/>
      </c>
      <c r="AI137" s="242" t="str">
        <f t="shared" si="98"/>
        <v/>
      </c>
      <c r="AJ137" s="242" t="str">
        <f t="shared" si="99"/>
        <v/>
      </c>
      <c r="AK137" s="242" t="str">
        <f t="shared" si="100"/>
        <v/>
      </c>
      <c r="AL137" s="242" t="str">
        <f t="shared" si="101"/>
        <v/>
      </c>
      <c r="AM137" s="242" t="str">
        <f t="shared" si="102"/>
        <v/>
      </c>
      <c r="AN137" s="242" t="str">
        <f t="shared" si="103"/>
        <v/>
      </c>
      <c r="AO137" s="242" t="str">
        <f t="shared" si="104"/>
        <v/>
      </c>
      <c r="AP137" s="242" t="str">
        <f t="shared" si="105"/>
        <v/>
      </c>
      <c r="AQ137" s="242" t="str">
        <f t="shared" si="106"/>
        <v/>
      </c>
      <c r="AR137" s="242" t="str">
        <f t="shared" si="107"/>
        <v/>
      </c>
      <c r="AS137" s="242" t="str">
        <f t="shared" si="108"/>
        <v/>
      </c>
      <c r="AT137" s="242" t="str">
        <f t="shared" si="109"/>
        <v/>
      </c>
      <c r="AU137" s="242" t="str">
        <f t="shared" si="110"/>
        <v/>
      </c>
      <c r="AV137" s="242" t="str">
        <f t="shared" si="111"/>
        <v/>
      </c>
      <c r="AW137" s="242" t="str">
        <f t="shared" si="112"/>
        <v/>
      </c>
      <c r="AX137" s="242" t="str">
        <f t="shared" si="113"/>
        <v/>
      </c>
      <c r="AY137" s="242" t="str">
        <f t="shared" si="114"/>
        <v/>
      </c>
      <c r="AZ137" s="242" t="str">
        <f t="shared" si="115"/>
        <v/>
      </c>
      <c r="BA137" s="242" t="str">
        <f t="shared" si="116"/>
        <v/>
      </c>
      <c r="BB137" s="242" t="str">
        <f t="shared" si="117"/>
        <v/>
      </c>
      <c r="BQ137" s="231"/>
      <c r="BR137" s="231"/>
    </row>
    <row r="138" spans="1:70" ht="13.5" hidden="1" customHeight="1">
      <c r="A138" s="711">
        <v>129</v>
      </c>
      <c r="B138" s="712"/>
      <c r="C138" s="713"/>
      <c r="D138" s="714"/>
      <c r="E138" s="715"/>
      <c r="F138" s="713"/>
      <c r="G138" s="715"/>
      <c r="H138" s="720"/>
      <c r="I138" s="721"/>
      <c r="J138" s="709"/>
      <c r="K138" s="710"/>
      <c r="L138" s="709"/>
      <c r="M138" s="710"/>
      <c r="N138" s="688"/>
      <c r="O138" s="689"/>
      <c r="P138" s="709"/>
      <c r="Q138" s="710"/>
      <c r="R138" s="707"/>
      <c r="S138" s="708"/>
      <c r="T138" s="677" t="str">
        <f t="shared" si="29"/>
        <v/>
      </c>
      <c r="U138" s="678"/>
      <c r="V138" s="678"/>
      <c r="W138" s="678"/>
      <c r="X138" s="678"/>
      <c r="Y138" s="678"/>
      <c r="Z138" s="239" t="str">
        <f t="shared" ref="Z138:Z139" si="208">IF(AND(J138="○",P138=""),"A","")</f>
        <v/>
      </c>
      <c r="AA138" s="240" t="str">
        <f t="shared" ref="AA138:AA139" si="209">IF(AND(J138="○",P138="○"),"B","")</f>
        <v/>
      </c>
      <c r="AB138" s="241" t="str">
        <f t="shared" ref="AB138:AB139" si="210">IF(AND(J138="",L138="○",P138=""),"C","")</f>
        <v/>
      </c>
      <c r="AC138" s="241" t="str">
        <f t="shared" ref="AC138:AC139" si="211">IF(AND(J138="",L138="○",P138="○"),"D","")</f>
        <v/>
      </c>
      <c r="AD138" s="242" t="str">
        <f t="shared" ref="AD138:AD139" si="212">IF(N138&gt;0,"","○")</f>
        <v>○</v>
      </c>
      <c r="AE138" s="242" t="str">
        <f t="shared" ref="AE138:AE139" si="213">IF(AND(F138="５歳",H138="１号",AD138="○",P138=""),"○","")</f>
        <v/>
      </c>
      <c r="AF138" s="242" t="str">
        <f t="shared" ref="AF138:AF139" si="214">IF(AND(F138="４歳",H138="１号",AD138="○",P138=""),"○","")</f>
        <v/>
      </c>
      <c r="AG138" s="242" t="str">
        <f t="shared" ref="AG138:AG139" si="215">IF(AND(F138="３歳",H138="１号",AD138="○",P138=""),"○","")</f>
        <v/>
      </c>
      <c r="AH138" s="242" t="str">
        <f t="shared" ref="AH138:AH139" si="216">IF(AND(F138="満３歳",H138="１号",AD138="○",P138=""),"○","")</f>
        <v/>
      </c>
      <c r="AI138" s="242" t="str">
        <f t="shared" ref="AI138:AI139" si="217">IF(AND(F138="５歳",H138="１号",AD138="○",P138="○"),"○","")</f>
        <v/>
      </c>
      <c r="AJ138" s="242" t="str">
        <f t="shared" ref="AJ138:AJ139" si="218">IF(AND(F138="４歳",H138="１号",AD138="○",P138="○"),"○","")</f>
        <v/>
      </c>
      <c r="AK138" s="242" t="str">
        <f t="shared" ref="AK138:AK139" si="219">IF(AND(F138="３歳",H138="１号",AD138="○",P138="○"),"○","")</f>
        <v/>
      </c>
      <c r="AL138" s="242" t="str">
        <f t="shared" ref="AL138:AL139" si="220">IF(AND(F138="満３歳",H138="１号",AD138="○",P138="○"),"○","")</f>
        <v/>
      </c>
      <c r="AM138" s="242" t="str">
        <f t="shared" ref="AM138:AM139" si="221">IF(AND(F138="５歳",H138="１号",N138&gt;0),"○","")</f>
        <v/>
      </c>
      <c r="AN138" s="242" t="str">
        <f t="shared" ref="AN138:AN139" si="222">IF(AND(F138="４歳",H138="１号",N138&gt;0),"○","")</f>
        <v/>
      </c>
      <c r="AO138" s="242" t="str">
        <f t="shared" ref="AO138:AO139" si="223">IF(AND(F138="３歳",H138="１号",N138&gt;0),"○","")</f>
        <v/>
      </c>
      <c r="AP138" s="242" t="str">
        <f t="shared" ref="AP138:AP139" si="224">IF(AND(F138="満３歳",H138="１号",N138&gt;0),"○","")</f>
        <v/>
      </c>
      <c r="AQ138" s="242" t="str">
        <f t="shared" ref="AQ138:AQ139" si="225">IF(AND(F138="５歳",H138="２号",AD138="○",P138=""),"○","")</f>
        <v/>
      </c>
      <c r="AR138" s="242" t="str">
        <f t="shared" ref="AR138:AR139" si="226">IF(AND(F138="４歳",H138="２号",AD138="○",P138=""),"○","")</f>
        <v/>
      </c>
      <c r="AS138" s="242" t="str">
        <f t="shared" ref="AS138:AS139" si="227">IF(AND(F138="３歳",H138="２号",AD138="○",P138=""),"○","")</f>
        <v/>
      </c>
      <c r="AT138" s="242" t="str">
        <f t="shared" ref="AT138:AT139" si="228">IF(AND(F138="満３歳",H138="２号",AD138="○",P138=""),"○","")</f>
        <v/>
      </c>
      <c r="AU138" s="242" t="str">
        <f t="shared" ref="AU138:AU139" si="229">IF(AND(F138="５歳",H138="２号",AD138="○",P138="○"),"○","")</f>
        <v/>
      </c>
      <c r="AV138" s="242" t="str">
        <f t="shared" ref="AV138:AV139" si="230">IF(AND(F138="４歳",H138="２号",AD138="○",P138="○"),"○","")</f>
        <v/>
      </c>
      <c r="AW138" s="242" t="str">
        <f t="shared" ref="AW138:AW139" si="231">IF(AND(F138="３歳",H138="２号",AD138="○",P138="○"),"○","")</f>
        <v/>
      </c>
      <c r="AX138" s="242" t="str">
        <f t="shared" ref="AX138:AX139" si="232">IF(AND(F138="満３歳",H138="２号",AD138="○",P138="○"),"○","")</f>
        <v/>
      </c>
      <c r="AY138" s="242" t="str">
        <f t="shared" ref="AY138:AY139" si="233">IF(AND(F138="５歳",H138="２号",N138&gt;0),"○","")</f>
        <v/>
      </c>
      <c r="AZ138" s="242" t="str">
        <f t="shared" ref="AZ138:AZ139" si="234">IF(AND(F138="４歳",H138="２号",N138&gt;0),"○","")</f>
        <v/>
      </c>
      <c r="BA138" s="242" t="str">
        <f t="shared" ref="BA138:BA139" si="235">IF(AND(F138="３歳",H138="２号",N138&gt;0),"○","")</f>
        <v/>
      </c>
      <c r="BB138" s="242" t="str">
        <f t="shared" ref="BB138:BB139" si="236">IF(AND(F138="満３歳",H138="２号",N138&gt;0),"○","")</f>
        <v/>
      </c>
      <c r="BQ138" s="231"/>
      <c r="BR138" s="231"/>
    </row>
    <row r="139" spans="1:70" ht="13.5" hidden="1" customHeight="1">
      <c r="A139" s="711">
        <v>130</v>
      </c>
      <c r="B139" s="712"/>
      <c r="C139" s="713"/>
      <c r="D139" s="714"/>
      <c r="E139" s="715"/>
      <c r="F139" s="713"/>
      <c r="G139" s="715"/>
      <c r="H139" s="720"/>
      <c r="I139" s="721"/>
      <c r="J139" s="709"/>
      <c r="K139" s="710"/>
      <c r="L139" s="709"/>
      <c r="M139" s="710"/>
      <c r="N139" s="688"/>
      <c r="O139" s="689"/>
      <c r="P139" s="709"/>
      <c r="Q139" s="710"/>
      <c r="R139" s="707"/>
      <c r="S139" s="708"/>
      <c r="T139" s="677" t="str">
        <f t="shared" si="29"/>
        <v/>
      </c>
      <c r="U139" s="678"/>
      <c r="V139" s="678"/>
      <c r="W139" s="678"/>
      <c r="X139" s="678"/>
      <c r="Y139" s="678"/>
      <c r="Z139" s="239" t="str">
        <f t="shared" si="208"/>
        <v/>
      </c>
      <c r="AA139" s="240" t="str">
        <f t="shared" si="209"/>
        <v/>
      </c>
      <c r="AB139" s="241" t="str">
        <f t="shared" si="210"/>
        <v/>
      </c>
      <c r="AC139" s="241" t="str">
        <f t="shared" si="211"/>
        <v/>
      </c>
      <c r="AD139" s="242" t="str">
        <f t="shared" si="212"/>
        <v>○</v>
      </c>
      <c r="AE139" s="242" t="str">
        <f t="shared" si="213"/>
        <v/>
      </c>
      <c r="AF139" s="242" t="str">
        <f t="shared" si="214"/>
        <v/>
      </c>
      <c r="AG139" s="242" t="str">
        <f t="shared" si="215"/>
        <v/>
      </c>
      <c r="AH139" s="242" t="str">
        <f t="shared" si="216"/>
        <v/>
      </c>
      <c r="AI139" s="242" t="str">
        <f t="shared" si="217"/>
        <v/>
      </c>
      <c r="AJ139" s="242" t="str">
        <f t="shared" si="218"/>
        <v/>
      </c>
      <c r="AK139" s="242" t="str">
        <f t="shared" si="219"/>
        <v/>
      </c>
      <c r="AL139" s="242" t="str">
        <f t="shared" si="220"/>
        <v/>
      </c>
      <c r="AM139" s="242" t="str">
        <f t="shared" si="221"/>
        <v/>
      </c>
      <c r="AN139" s="242" t="str">
        <f t="shared" si="222"/>
        <v/>
      </c>
      <c r="AO139" s="242" t="str">
        <f t="shared" si="223"/>
        <v/>
      </c>
      <c r="AP139" s="242" t="str">
        <f t="shared" si="224"/>
        <v/>
      </c>
      <c r="AQ139" s="242" t="str">
        <f t="shared" si="225"/>
        <v/>
      </c>
      <c r="AR139" s="242" t="str">
        <f t="shared" si="226"/>
        <v/>
      </c>
      <c r="AS139" s="242" t="str">
        <f t="shared" si="227"/>
        <v/>
      </c>
      <c r="AT139" s="242" t="str">
        <f t="shared" si="228"/>
        <v/>
      </c>
      <c r="AU139" s="242" t="str">
        <f t="shared" si="229"/>
        <v/>
      </c>
      <c r="AV139" s="242" t="str">
        <f t="shared" si="230"/>
        <v/>
      </c>
      <c r="AW139" s="242" t="str">
        <f t="shared" si="231"/>
        <v/>
      </c>
      <c r="AX139" s="242" t="str">
        <f t="shared" si="232"/>
        <v/>
      </c>
      <c r="AY139" s="242" t="str">
        <f t="shared" si="233"/>
        <v/>
      </c>
      <c r="AZ139" s="242" t="str">
        <f t="shared" si="234"/>
        <v/>
      </c>
      <c r="BA139" s="242" t="str">
        <f t="shared" si="235"/>
        <v/>
      </c>
      <c r="BB139" s="242" t="str">
        <f t="shared" si="236"/>
        <v/>
      </c>
      <c r="BQ139" s="231"/>
      <c r="BR139" s="231"/>
    </row>
    <row r="140" spans="1:70" ht="13.5" customHeight="1">
      <c r="A140" s="250"/>
      <c r="B140" s="251"/>
      <c r="C140" s="252"/>
      <c r="D140" s="252"/>
      <c r="E140" s="252"/>
      <c r="F140" s="252"/>
      <c r="G140" s="252"/>
      <c r="H140" s="252"/>
      <c r="I140" s="252"/>
      <c r="J140" s="252"/>
      <c r="K140" s="252"/>
      <c r="L140" s="252"/>
      <c r="M140" s="252"/>
      <c r="N140" s="253"/>
      <c r="O140" s="253"/>
      <c r="P140" s="254"/>
      <c r="Q140" s="255"/>
      <c r="R140" s="256"/>
      <c r="S140" s="257"/>
      <c r="T140" s="258"/>
      <c r="U140" s="259"/>
      <c r="V140" s="259"/>
      <c r="W140" s="259"/>
      <c r="X140" s="259"/>
      <c r="Y140" s="259"/>
      <c r="Z140" s="259"/>
      <c r="AA140" s="259"/>
    </row>
    <row r="141" spans="1:70" ht="13.5" customHeight="1">
      <c r="A141" s="692" t="s">
        <v>372</v>
      </c>
      <c r="B141" s="260" t="s">
        <v>347</v>
      </c>
      <c r="C141" s="261"/>
      <c r="D141" s="261"/>
      <c r="E141" s="261"/>
      <c r="F141" s="261"/>
      <c r="G141" s="261"/>
      <c r="H141" s="261"/>
      <c r="I141" s="261"/>
      <c r="J141" s="261"/>
      <c r="K141" s="261"/>
      <c r="L141" s="261"/>
      <c r="M141" s="262"/>
      <c r="N141" s="679" t="s">
        <v>58</v>
      </c>
      <c r="O141" s="680"/>
      <c r="P141" s="679" t="s">
        <v>27</v>
      </c>
      <c r="Q141" s="680"/>
      <c r="R141" s="687" t="s">
        <v>124</v>
      </c>
      <c r="S141" s="687"/>
      <c r="T141" s="679" t="s">
        <v>29</v>
      </c>
      <c r="U141" s="680"/>
      <c r="V141" s="263"/>
      <c r="W141" s="263"/>
      <c r="AF141" s="264"/>
      <c r="AG141" s="264"/>
      <c r="AH141" s="264"/>
      <c r="AI141" s="264"/>
      <c r="AJ141" s="264"/>
      <c r="AK141" s="264"/>
      <c r="AL141" s="264"/>
      <c r="AM141" s="264"/>
      <c r="AN141" s="264"/>
      <c r="AO141" s="264"/>
      <c r="AP141" s="264"/>
      <c r="AQ141" s="264"/>
      <c r="AR141" s="264"/>
      <c r="AS141" s="264"/>
      <c r="AT141" s="264"/>
      <c r="AU141" s="264"/>
      <c r="AV141" s="264"/>
      <c r="AW141" s="264"/>
      <c r="AX141" s="264"/>
      <c r="AY141" s="264"/>
      <c r="AZ141" s="264"/>
      <c r="BA141" s="264"/>
      <c r="BB141" s="264"/>
      <c r="BC141" s="264"/>
      <c r="BD141" s="264"/>
      <c r="BQ141" s="231"/>
      <c r="BR141" s="231"/>
    </row>
    <row r="142" spans="1:70" ht="13.5" customHeight="1">
      <c r="A142" s="693"/>
      <c r="B142" s="695" t="s">
        <v>377</v>
      </c>
      <c r="C142" s="696"/>
      <c r="D142" s="696"/>
      <c r="E142" s="696"/>
      <c r="F142" s="696"/>
      <c r="G142" s="696"/>
      <c r="H142" s="696"/>
      <c r="I142" s="696"/>
      <c r="J142" s="696"/>
      <c r="K142" s="696"/>
      <c r="L142" s="696"/>
      <c r="M142" s="697"/>
      <c r="N142" s="681">
        <f>COUNTIF(AE10:AE139,"○")</f>
        <v>0</v>
      </c>
      <c r="O142" s="682"/>
      <c r="P142" s="681">
        <f>COUNTIF(AF10:AF139,"○")</f>
        <v>0</v>
      </c>
      <c r="Q142" s="682"/>
      <c r="R142" s="681">
        <f>COUNTIF(AG10:AG139,"○")</f>
        <v>0</v>
      </c>
      <c r="S142" s="682"/>
      <c r="T142" s="681">
        <f>COUNTIF(AH10:AH139,"○")</f>
        <v>0</v>
      </c>
      <c r="U142" s="682"/>
      <c r="V142" s="265"/>
      <c r="W142" s="265"/>
      <c r="X142" s="266"/>
      <c r="Y142" s="266"/>
      <c r="Z142" s="266"/>
      <c r="AA142" s="266"/>
      <c r="AB142" s="267"/>
      <c r="AC142" s="267"/>
      <c r="AD142" s="264"/>
      <c r="AE142" s="264"/>
      <c r="AF142" s="264"/>
      <c r="AG142" s="264"/>
      <c r="AH142" s="264"/>
      <c r="AI142" s="264"/>
      <c r="AJ142" s="264"/>
      <c r="AK142" s="264"/>
      <c r="AL142" s="264"/>
      <c r="AM142" s="264"/>
      <c r="AN142" s="264"/>
      <c r="AO142" s="264"/>
      <c r="AP142" s="264"/>
      <c r="AQ142" s="264"/>
      <c r="AR142" s="264"/>
      <c r="AS142" s="264"/>
      <c r="AT142" s="264"/>
      <c r="AU142" s="264"/>
      <c r="AV142" s="264"/>
      <c r="AW142" s="264"/>
      <c r="AX142" s="264"/>
      <c r="AY142" s="264"/>
      <c r="AZ142" s="264"/>
      <c r="BA142" s="264"/>
      <c r="BB142" s="264"/>
      <c r="BC142" s="264"/>
      <c r="BD142" s="264"/>
      <c r="BQ142" s="231"/>
      <c r="BR142" s="231"/>
    </row>
    <row r="143" spans="1:70" ht="13.5" customHeight="1">
      <c r="A143" s="693"/>
      <c r="B143" s="698"/>
      <c r="C143" s="699"/>
      <c r="D143" s="699"/>
      <c r="E143" s="699"/>
      <c r="F143" s="699"/>
      <c r="G143" s="699"/>
      <c r="H143" s="699"/>
      <c r="I143" s="699"/>
      <c r="J143" s="699"/>
      <c r="K143" s="699"/>
      <c r="L143" s="699"/>
      <c r="M143" s="700"/>
      <c r="N143" s="683"/>
      <c r="O143" s="684"/>
      <c r="P143" s="683"/>
      <c r="Q143" s="684"/>
      <c r="R143" s="683"/>
      <c r="S143" s="684"/>
      <c r="T143" s="683"/>
      <c r="U143" s="684"/>
      <c r="V143" s="265"/>
      <c r="W143" s="265"/>
      <c r="X143" s="266"/>
      <c r="Y143" s="266"/>
      <c r="Z143" s="266"/>
      <c r="AA143" s="266"/>
      <c r="AB143" s="267"/>
      <c r="AC143" s="267"/>
      <c r="AD143" s="264"/>
      <c r="AE143" s="264"/>
      <c r="AF143" s="264"/>
      <c r="AG143" s="264"/>
      <c r="AH143" s="264"/>
      <c r="AI143" s="264"/>
      <c r="AJ143" s="264"/>
      <c r="AK143" s="264"/>
      <c r="AL143" s="264"/>
      <c r="AM143" s="264"/>
      <c r="AN143" s="264"/>
      <c r="AO143" s="264"/>
      <c r="AP143" s="264"/>
      <c r="AQ143" s="264"/>
      <c r="AR143" s="264"/>
      <c r="AS143" s="264"/>
      <c r="AT143" s="264"/>
      <c r="AU143" s="264"/>
      <c r="AV143" s="264"/>
      <c r="AW143" s="264"/>
      <c r="AX143" s="264"/>
      <c r="AY143" s="264"/>
      <c r="AZ143" s="264"/>
      <c r="BA143" s="264"/>
      <c r="BB143" s="264"/>
      <c r="BC143" s="264"/>
      <c r="BD143" s="264"/>
      <c r="BQ143" s="231"/>
      <c r="BR143" s="231"/>
    </row>
    <row r="144" spans="1:70" ht="13.5" customHeight="1">
      <c r="A144" s="693"/>
      <c r="B144" s="695" t="s">
        <v>378</v>
      </c>
      <c r="C144" s="696"/>
      <c r="D144" s="696"/>
      <c r="E144" s="696"/>
      <c r="F144" s="696"/>
      <c r="G144" s="696"/>
      <c r="H144" s="696"/>
      <c r="I144" s="696"/>
      <c r="J144" s="696"/>
      <c r="K144" s="696"/>
      <c r="L144" s="696"/>
      <c r="M144" s="697"/>
      <c r="N144" s="681">
        <f>COUNTIF(AI10:AI139,"○")</f>
        <v>0</v>
      </c>
      <c r="O144" s="682"/>
      <c r="P144" s="681">
        <f>COUNTIF(AJ10:AJ139,"○")</f>
        <v>0</v>
      </c>
      <c r="Q144" s="682"/>
      <c r="R144" s="681">
        <f>COUNTIF(AK10:AK139,"○")</f>
        <v>0</v>
      </c>
      <c r="S144" s="682"/>
      <c r="T144" s="681">
        <f>COUNTIF(AL10:AL139,"○")</f>
        <v>0</v>
      </c>
      <c r="U144" s="682"/>
      <c r="V144" s="265"/>
      <c r="W144" s="265"/>
      <c r="X144" s="266"/>
      <c r="Y144" s="266"/>
      <c r="Z144" s="266"/>
      <c r="AA144" s="266"/>
      <c r="AB144" s="267"/>
      <c r="AC144" s="267"/>
      <c r="AD144" s="264"/>
      <c r="AE144" s="264"/>
      <c r="AF144" s="264"/>
      <c r="AG144" s="264"/>
      <c r="AH144" s="264"/>
      <c r="AI144" s="264"/>
      <c r="AJ144" s="264"/>
      <c r="AK144" s="264"/>
      <c r="AL144" s="264"/>
      <c r="AM144" s="264"/>
      <c r="AN144" s="264"/>
      <c r="AO144" s="264"/>
      <c r="AP144" s="264"/>
      <c r="AQ144" s="264"/>
      <c r="AR144" s="264"/>
      <c r="AS144" s="264"/>
      <c r="AT144" s="264"/>
      <c r="AU144" s="264"/>
      <c r="AV144" s="264"/>
      <c r="AW144" s="264"/>
      <c r="AX144" s="264"/>
      <c r="AY144" s="264"/>
      <c r="AZ144" s="264"/>
      <c r="BA144" s="264"/>
      <c r="BB144" s="264"/>
      <c r="BC144" s="264"/>
      <c r="BD144" s="264"/>
      <c r="BQ144" s="231"/>
      <c r="BR144" s="231"/>
    </row>
    <row r="145" spans="1:70" ht="13.5" customHeight="1">
      <c r="A145" s="693"/>
      <c r="B145" s="698"/>
      <c r="C145" s="699"/>
      <c r="D145" s="699"/>
      <c r="E145" s="699"/>
      <c r="F145" s="699"/>
      <c r="G145" s="699"/>
      <c r="H145" s="699"/>
      <c r="I145" s="699"/>
      <c r="J145" s="699"/>
      <c r="K145" s="699"/>
      <c r="L145" s="699"/>
      <c r="M145" s="700"/>
      <c r="N145" s="683"/>
      <c r="O145" s="684"/>
      <c r="P145" s="683"/>
      <c r="Q145" s="684"/>
      <c r="R145" s="683"/>
      <c r="S145" s="684"/>
      <c r="T145" s="683"/>
      <c r="U145" s="684"/>
      <c r="V145" s="265"/>
      <c r="W145" s="265"/>
      <c r="X145" s="266"/>
      <c r="Y145" s="266"/>
      <c r="Z145" s="266"/>
      <c r="AA145" s="266"/>
      <c r="AB145" s="267"/>
      <c r="AC145" s="267"/>
      <c r="AD145" s="264"/>
      <c r="AE145" s="264"/>
      <c r="AF145" s="264"/>
      <c r="AG145" s="264"/>
      <c r="AH145" s="264"/>
      <c r="AI145" s="264"/>
      <c r="AJ145" s="264"/>
      <c r="AK145" s="264"/>
      <c r="AL145" s="264"/>
      <c r="AM145" s="264"/>
      <c r="AN145" s="264"/>
      <c r="AO145" s="264"/>
      <c r="AP145" s="264"/>
      <c r="AQ145" s="264"/>
      <c r="AR145" s="264"/>
      <c r="AS145" s="264"/>
      <c r="AT145" s="264"/>
      <c r="AU145" s="264"/>
      <c r="AV145" s="264"/>
      <c r="AW145" s="264"/>
      <c r="AX145" s="264"/>
      <c r="AY145" s="264"/>
      <c r="AZ145" s="264"/>
      <c r="BA145" s="264"/>
      <c r="BB145" s="264"/>
      <c r="BC145" s="264"/>
      <c r="BD145" s="264"/>
      <c r="BQ145" s="231"/>
      <c r="BR145" s="231"/>
    </row>
    <row r="146" spans="1:70" ht="13.5" customHeight="1">
      <c r="A146" s="693"/>
      <c r="B146" s="695" t="s">
        <v>348</v>
      </c>
      <c r="C146" s="696"/>
      <c r="D146" s="696"/>
      <c r="E146" s="696"/>
      <c r="F146" s="696"/>
      <c r="G146" s="696"/>
      <c r="H146" s="696"/>
      <c r="I146" s="696"/>
      <c r="J146" s="696"/>
      <c r="K146" s="696"/>
      <c r="L146" s="696"/>
      <c r="M146" s="697"/>
      <c r="N146" s="681">
        <f>COUNTIF(AM10:AM139,"○")</f>
        <v>0</v>
      </c>
      <c r="O146" s="682"/>
      <c r="P146" s="681">
        <f>COUNTIF(AN10:AN139,"○")</f>
        <v>0</v>
      </c>
      <c r="Q146" s="682"/>
      <c r="R146" s="681">
        <f>COUNTIF(AO10:AO139,"○")</f>
        <v>0</v>
      </c>
      <c r="S146" s="682"/>
      <c r="T146" s="681">
        <f>COUNTIF(AP10:AP139,"○")</f>
        <v>0</v>
      </c>
      <c r="U146" s="682"/>
      <c r="V146" s="265"/>
      <c r="W146" s="265"/>
      <c r="X146" s="266"/>
      <c r="Y146" s="266"/>
      <c r="Z146" s="266"/>
      <c r="AA146" s="266"/>
      <c r="AB146" s="267"/>
      <c r="AC146" s="267"/>
      <c r="AD146" s="264"/>
      <c r="AE146" s="264"/>
      <c r="AF146" s="264"/>
      <c r="AG146" s="264"/>
      <c r="AH146" s="264"/>
      <c r="AI146" s="264"/>
      <c r="AJ146" s="264"/>
      <c r="AK146" s="264"/>
      <c r="AL146" s="264"/>
      <c r="AM146" s="264"/>
      <c r="AN146" s="264"/>
      <c r="AO146" s="264"/>
      <c r="AP146" s="264"/>
      <c r="AQ146" s="264"/>
      <c r="AR146" s="264"/>
      <c r="AS146" s="264"/>
      <c r="AT146" s="264"/>
      <c r="AU146" s="264"/>
      <c r="AV146" s="264"/>
      <c r="AW146" s="264"/>
      <c r="AX146" s="264"/>
      <c r="AY146" s="264"/>
      <c r="AZ146" s="264"/>
      <c r="BA146" s="264"/>
      <c r="BB146" s="264"/>
      <c r="BC146" s="264"/>
      <c r="BD146" s="264"/>
      <c r="BQ146" s="231"/>
      <c r="BR146" s="231"/>
    </row>
    <row r="147" spans="1:70" ht="13.5" customHeight="1">
      <c r="A147" s="693"/>
      <c r="B147" s="698"/>
      <c r="C147" s="699"/>
      <c r="D147" s="699"/>
      <c r="E147" s="699"/>
      <c r="F147" s="699"/>
      <c r="G147" s="699"/>
      <c r="H147" s="699"/>
      <c r="I147" s="699"/>
      <c r="J147" s="699"/>
      <c r="K147" s="699"/>
      <c r="L147" s="699"/>
      <c r="M147" s="700"/>
      <c r="N147" s="683"/>
      <c r="O147" s="684"/>
      <c r="P147" s="683"/>
      <c r="Q147" s="684"/>
      <c r="R147" s="683"/>
      <c r="S147" s="684"/>
      <c r="T147" s="683"/>
      <c r="U147" s="684"/>
      <c r="V147" s="265"/>
      <c r="W147" s="265"/>
      <c r="X147" s="266"/>
      <c r="Y147" s="266"/>
      <c r="Z147" s="266"/>
      <c r="AA147" s="266"/>
      <c r="AB147" s="267"/>
      <c r="AC147" s="267"/>
      <c r="AD147" s="264"/>
      <c r="AE147" s="264"/>
      <c r="AF147" s="251"/>
      <c r="AG147" s="251"/>
      <c r="AH147" s="251"/>
      <c r="AI147" s="251"/>
      <c r="AJ147" s="251"/>
      <c r="AK147" s="251"/>
      <c r="AL147" s="251"/>
      <c r="AM147" s="251"/>
      <c r="AN147" s="251"/>
      <c r="AO147" s="251"/>
      <c r="AP147" s="251"/>
      <c r="AQ147" s="251"/>
      <c r="AR147" s="251"/>
      <c r="AS147" s="251"/>
      <c r="AT147" s="251"/>
      <c r="AU147" s="251"/>
      <c r="AV147" s="251"/>
      <c r="AW147" s="251"/>
      <c r="AX147" s="251"/>
      <c r="AY147" s="251"/>
      <c r="AZ147" s="251"/>
      <c r="BA147" s="251"/>
      <c r="BB147" s="251"/>
      <c r="BC147" s="251"/>
      <c r="BD147" s="251"/>
      <c r="BQ147" s="231"/>
      <c r="BR147" s="231"/>
    </row>
    <row r="148" spans="1:70" ht="13.5" customHeight="1">
      <c r="A148" s="693"/>
      <c r="B148" s="268"/>
      <c r="C148" s="269"/>
      <c r="D148" s="269"/>
      <c r="E148" s="269"/>
      <c r="F148" s="269"/>
      <c r="G148" s="269"/>
      <c r="H148" s="269"/>
      <c r="I148" s="269"/>
      <c r="J148" s="269"/>
      <c r="K148" s="269"/>
      <c r="L148" s="269"/>
      <c r="M148" s="269"/>
      <c r="N148" s="269"/>
      <c r="O148" s="269"/>
      <c r="P148" s="270"/>
      <c r="Q148" s="270"/>
      <c r="R148" s="270"/>
      <c r="S148" s="270"/>
      <c r="T148" s="270"/>
      <c r="U148" s="270"/>
      <c r="V148" s="252"/>
      <c r="W148" s="252"/>
      <c r="X148" s="252"/>
      <c r="Y148" s="252"/>
      <c r="Z148" s="252"/>
      <c r="AA148" s="252"/>
      <c r="AB148" s="251"/>
      <c r="AC148" s="251"/>
      <c r="AD148" s="251"/>
      <c r="AE148" s="251"/>
      <c r="AF148" s="251"/>
      <c r="AG148" s="251"/>
      <c r="AH148" s="251"/>
      <c r="AI148" s="251"/>
      <c r="AJ148" s="251"/>
      <c r="AK148" s="251"/>
      <c r="AL148" s="251"/>
      <c r="AM148" s="251"/>
      <c r="AN148" s="251"/>
      <c r="AO148" s="251"/>
      <c r="AP148" s="251"/>
      <c r="AQ148" s="251"/>
      <c r="AR148" s="251"/>
      <c r="AS148" s="251"/>
      <c r="AT148" s="251"/>
      <c r="AU148" s="251"/>
      <c r="AV148" s="251"/>
      <c r="AW148" s="251"/>
      <c r="AX148" s="251"/>
      <c r="AY148" s="251"/>
      <c r="AZ148" s="251"/>
      <c r="BA148" s="251"/>
      <c r="BB148" s="251"/>
      <c r="BC148" s="251"/>
      <c r="BD148" s="251"/>
      <c r="BQ148" s="231"/>
      <c r="BR148" s="231"/>
    </row>
    <row r="149" spans="1:70" ht="13.5" customHeight="1">
      <c r="A149" s="693"/>
      <c r="B149" s="271" t="s">
        <v>349</v>
      </c>
      <c r="C149" s="272"/>
      <c r="D149" s="272"/>
      <c r="E149" s="272"/>
      <c r="F149" s="273"/>
      <c r="G149" s="273"/>
      <c r="H149" s="273"/>
      <c r="I149" s="273"/>
      <c r="J149" s="273"/>
      <c r="K149" s="273"/>
      <c r="L149" s="273"/>
      <c r="M149" s="273"/>
      <c r="N149" s="679" t="s">
        <v>58</v>
      </c>
      <c r="O149" s="680"/>
      <c r="P149" s="679" t="s">
        <v>27</v>
      </c>
      <c r="Q149" s="680"/>
      <c r="R149" s="687" t="s">
        <v>124</v>
      </c>
      <c r="S149" s="687"/>
      <c r="T149" s="679" t="s">
        <v>29</v>
      </c>
      <c r="U149" s="680"/>
      <c r="V149" s="263"/>
      <c r="W149" s="263"/>
      <c r="AB149" s="251"/>
      <c r="AC149" s="251"/>
      <c r="AD149" s="251"/>
      <c r="AE149" s="251"/>
      <c r="AF149" s="274"/>
      <c r="AG149" s="274"/>
      <c r="AH149" s="274"/>
      <c r="AI149" s="274"/>
      <c r="AJ149" s="274"/>
      <c r="AK149" s="274"/>
      <c r="AL149" s="274"/>
      <c r="AM149" s="274"/>
      <c r="AN149" s="274"/>
      <c r="AO149" s="274"/>
      <c r="AP149" s="274"/>
      <c r="AQ149" s="274"/>
      <c r="AR149" s="274"/>
      <c r="AS149" s="274"/>
      <c r="AT149" s="274"/>
      <c r="AU149" s="274"/>
      <c r="AV149" s="274"/>
      <c r="AW149" s="274"/>
      <c r="AX149" s="274"/>
      <c r="AY149" s="274"/>
      <c r="AZ149" s="274"/>
      <c r="BA149" s="274"/>
      <c r="BB149" s="274"/>
      <c r="BC149" s="274"/>
      <c r="BD149" s="274"/>
      <c r="BQ149" s="231"/>
      <c r="BR149" s="231"/>
    </row>
    <row r="150" spans="1:70" ht="13.5" customHeight="1">
      <c r="A150" s="693"/>
      <c r="B150" s="695" t="s">
        <v>379</v>
      </c>
      <c r="C150" s="696"/>
      <c r="D150" s="696"/>
      <c r="E150" s="696"/>
      <c r="F150" s="696"/>
      <c r="G150" s="696"/>
      <c r="H150" s="696"/>
      <c r="I150" s="696"/>
      <c r="J150" s="696"/>
      <c r="K150" s="696"/>
      <c r="L150" s="696"/>
      <c r="M150" s="697"/>
      <c r="N150" s="685"/>
      <c r="O150" s="686"/>
      <c r="P150" s="702"/>
      <c r="Q150" s="703"/>
      <c r="R150" s="685"/>
      <c r="S150" s="686"/>
      <c r="T150" s="685"/>
      <c r="U150" s="686"/>
      <c r="V150" s="275"/>
      <c r="W150" s="275"/>
      <c r="X150" s="276"/>
      <c r="Y150" s="276"/>
      <c r="Z150" s="276"/>
      <c r="AA150" s="276"/>
      <c r="AB150" s="274" t="s">
        <v>350</v>
      </c>
      <c r="AC150" s="274"/>
      <c r="AD150" s="274"/>
      <c r="AE150" s="274"/>
      <c r="AF150" s="274"/>
      <c r="AG150" s="274"/>
      <c r="AH150" s="274"/>
      <c r="AI150" s="274"/>
      <c r="AJ150" s="274"/>
      <c r="AK150" s="274"/>
      <c r="AL150" s="274"/>
      <c r="AM150" s="274"/>
      <c r="AN150" s="274"/>
      <c r="AO150" s="274"/>
      <c r="AP150" s="274"/>
      <c r="AQ150" s="274"/>
      <c r="AR150" s="274"/>
      <c r="AS150" s="274"/>
      <c r="AT150" s="274"/>
      <c r="AU150" s="274"/>
      <c r="AV150" s="274"/>
      <c r="AW150" s="274"/>
      <c r="AX150" s="274"/>
      <c r="AY150" s="274"/>
      <c r="AZ150" s="274"/>
      <c r="BA150" s="274"/>
      <c r="BB150" s="274"/>
      <c r="BC150" s="274"/>
      <c r="BD150" s="274"/>
      <c r="BQ150" s="231"/>
      <c r="BR150" s="231"/>
    </row>
    <row r="151" spans="1:70" ht="13.5" customHeight="1">
      <c r="A151" s="693"/>
      <c r="B151" s="698"/>
      <c r="C151" s="699"/>
      <c r="D151" s="699"/>
      <c r="E151" s="699"/>
      <c r="F151" s="699"/>
      <c r="G151" s="699"/>
      <c r="H151" s="699"/>
      <c r="I151" s="699"/>
      <c r="J151" s="699"/>
      <c r="K151" s="699"/>
      <c r="L151" s="699"/>
      <c r="M151" s="700"/>
      <c r="N151" s="672"/>
      <c r="O151" s="673"/>
      <c r="P151" s="672"/>
      <c r="Q151" s="673"/>
      <c r="R151" s="672"/>
      <c r="S151" s="673"/>
      <c r="T151" s="672"/>
      <c r="U151" s="673"/>
      <c r="V151" s="275"/>
      <c r="W151" s="275"/>
      <c r="X151" s="276"/>
      <c r="Y151" s="276"/>
      <c r="Z151" s="276"/>
      <c r="AA151" s="276"/>
      <c r="AB151" s="274"/>
      <c r="AC151" s="274"/>
      <c r="AD151" s="274"/>
      <c r="AE151" s="274"/>
      <c r="AF151" s="274"/>
      <c r="AG151" s="274"/>
      <c r="AH151" s="274"/>
      <c r="AI151" s="274"/>
      <c r="AJ151" s="274"/>
      <c r="AK151" s="274"/>
      <c r="AL151" s="274"/>
      <c r="AM151" s="274"/>
      <c r="AN151" s="274"/>
      <c r="AO151" s="274"/>
      <c r="AP151" s="274"/>
      <c r="AQ151" s="274"/>
      <c r="AR151" s="274"/>
      <c r="AS151" s="274"/>
      <c r="AT151" s="274"/>
      <c r="AU151" s="274"/>
      <c r="AV151" s="274"/>
      <c r="AW151" s="274"/>
      <c r="AX151" s="274"/>
      <c r="AY151" s="274"/>
      <c r="AZ151" s="274"/>
      <c r="BA151" s="274"/>
      <c r="BB151" s="274"/>
      <c r="BC151" s="274"/>
      <c r="BD151" s="274"/>
      <c r="BQ151" s="231"/>
      <c r="BR151" s="231"/>
    </row>
    <row r="152" spans="1:70" ht="13.5" customHeight="1">
      <c r="A152" s="693"/>
      <c r="B152" s="695" t="s">
        <v>380</v>
      </c>
      <c r="C152" s="696"/>
      <c r="D152" s="696"/>
      <c r="E152" s="696"/>
      <c r="F152" s="696"/>
      <c r="G152" s="696"/>
      <c r="H152" s="696"/>
      <c r="I152" s="696"/>
      <c r="J152" s="696"/>
      <c r="K152" s="696"/>
      <c r="L152" s="696"/>
      <c r="M152" s="697"/>
      <c r="N152" s="685"/>
      <c r="O152" s="686"/>
      <c r="P152" s="685"/>
      <c r="Q152" s="686"/>
      <c r="R152" s="685"/>
      <c r="S152" s="686"/>
      <c r="T152" s="685"/>
      <c r="U152" s="686"/>
      <c r="V152" s="275"/>
      <c r="W152" s="275"/>
      <c r="X152" s="276"/>
      <c r="Y152" s="276"/>
      <c r="Z152" s="276"/>
      <c r="AA152" s="276"/>
      <c r="AB152" s="274" t="s">
        <v>351</v>
      </c>
      <c r="AC152" s="274"/>
      <c r="AD152" s="274"/>
      <c r="AE152" s="274"/>
      <c r="AF152" s="274"/>
      <c r="AG152" s="274"/>
      <c r="AH152" s="274"/>
      <c r="AI152" s="274"/>
      <c r="AJ152" s="274"/>
      <c r="AK152" s="274"/>
      <c r="AL152" s="274"/>
      <c r="AM152" s="274"/>
      <c r="AN152" s="274"/>
      <c r="AO152" s="274"/>
      <c r="AP152" s="274"/>
      <c r="AQ152" s="274"/>
      <c r="AR152" s="274"/>
      <c r="AS152" s="274"/>
      <c r="AT152" s="274"/>
      <c r="AU152" s="274"/>
      <c r="AV152" s="274"/>
      <c r="AW152" s="274"/>
      <c r="AX152" s="274"/>
      <c r="AY152" s="274"/>
      <c r="AZ152" s="274"/>
      <c r="BA152" s="274"/>
      <c r="BB152" s="274"/>
      <c r="BC152" s="274"/>
      <c r="BD152" s="274"/>
      <c r="BQ152" s="231"/>
      <c r="BR152" s="231"/>
    </row>
    <row r="153" spans="1:70" ht="13.5" customHeight="1">
      <c r="A153" s="693"/>
      <c r="B153" s="698"/>
      <c r="C153" s="699"/>
      <c r="D153" s="699"/>
      <c r="E153" s="699"/>
      <c r="F153" s="699"/>
      <c r="G153" s="699"/>
      <c r="H153" s="699"/>
      <c r="I153" s="699"/>
      <c r="J153" s="699"/>
      <c r="K153" s="699"/>
      <c r="L153" s="699"/>
      <c r="M153" s="700"/>
      <c r="N153" s="672"/>
      <c r="O153" s="673"/>
      <c r="P153" s="672"/>
      <c r="Q153" s="673"/>
      <c r="R153" s="672"/>
      <c r="S153" s="673"/>
      <c r="T153" s="672"/>
      <c r="U153" s="673"/>
      <c r="V153" s="275"/>
      <c r="W153" s="275"/>
      <c r="X153" s="276" t="s">
        <v>436</v>
      </c>
      <c r="Y153" s="276"/>
      <c r="Z153" s="276"/>
      <c r="AA153" s="276"/>
      <c r="AB153" s="274"/>
      <c r="AC153" s="274"/>
      <c r="AD153" s="274"/>
      <c r="AE153" s="274"/>
      <c r="AF153" s="274"/>
      <c r="AG153" s="274"/>
      <c r="AH153" s="274"/>
      <c r="AI153" s="274"/>
      <c r="AJ153" s="274"/>
      <c r="AK153" s="274"/>
      <c r="AL153" s="274"/>
      <c r="AM153" s="274"/>
      <c r="AN153" s="274"/>
      <c r="AO153" s="274"/>
      <c r="AP153" s="274"/>
      <c r="AQ153" s="274"/>
      <c r="AR153" s="274"/>
      <c r="AS153" s="274"/>
      <c r="AT153" s="274"/>
      <c r="AU153" s="274"/>
      <c r="AV153" s="274"/>
      <c r="AW153" s="274"/>
      <c r="AX153" s="274"/>
      <c r="AY153" s="274"/>
      <c r="AZ153" s="274"/>
      <c r="BA153" s="274"/>
      <c r="BB153" s="274"/>
      <c r="BC153" s="274"/>
      <c r="BD153" s="274"/>
      <c r="BQ153" s="231"/>
      <c r="BR153" s="231"/>
    </row>
    <row r="154" spans="1:70" ht="13.5" customHeight="1">
      <c r="A154" s="693"/>
      <c r="B154" s="695" t="s">
        <v>398</v>
      </c>
      <c r="C154" s="696"/>
      <c r="D154" s="696"/>
      <c r="E154" s="696"/>
      <c r="F154" s="696"/>
      <c r="G154" s="696"/>
      <c r="H154" s="696"/>
      <c r="I154" s="696"/>
      <c r="J154" s="696"/>
      <c r="K154" s="696"/>
      <c r="L154" s="696"/>
      <c r="M154" s="697"/>
      <c r="N154" s="685"/>
      <c r="O154" s="686"/>
      <c r="P154" s="685"/>
      <c r="Q154" s="686"/>
      <c r="R154" s="685"/>
      <c r="S154" s="686"/>
      <c r="T154" s="685"/>
      <c r="U154" s="686"/>
      <c r="V154" s="275"/>
      <c r="W154" s="275"/>
      <c r="X154" s="276"/>
      <c r="Y154" s="276"/>
      <c r="Z154" s="276"/>
      <c r="AA154" s="276"/>
      <c r="AB154" s="274" t="s">
        <v>352</v>
      </c>
      <c r="AC154" s="274"/>
      <c r="AD154" s="274"/>
      <c r="AE154" s="274"/>
      <c r="AF154" s="274"/>
      <c r="AG154" s="274"/>
      <c r="AH154" s="274"/>
      <c r="AI154" s="274"/>
      <c r="AJ154" s="274"/>
      <c r="AK154" s="274"/>
      <c r="AL154" s="274"/>
      <c r="AM154" s="274"/>
      <c r="AN154" s="274"/>
      <c r="AO154" s="274"/>
      <c r="AP154" s="274"/>
      <c r="AQ154" s="274"/>
      <c r="AR154" s="274"/>
      <c r="AS154" s="274"/>
      <c r="AT154" s="274"/>
      <c r="AU154" s="274"/>
      <c r="AV154" s="274"/>
      <c r="AW154" s="274"/>
      <c r="AX154" s="274"/>
      <c r="AY154" s="274"/>
      <c r="AZ154" s="274"/>
      <c r="BA154" s="274"/>
      <c r="BB154" s="274"/>
      <c r="BC154" s="274"/>
      <c r="BD154" s="274"/>
      <c r="BQ154" s="231"/>
      <c r="BR154" s="231"/>
    </row>
    <row r="155" spans="1:70" ht="13.5" customHeight="1">
      <c r="A155" s="693"/>
      <c r="B155" s="698"/>
      <c r="C155" s="699"/>
      <c r="D155" s="699"/>
      <c r="E155" s="699"/>
      <c r="F155" s="699"/>
      <c r="G155" s="699"/>
      <c r="H155" s="699"/>
      <c r="I155" s="699"/>
      <c r="J155" s="699"/>
      <c r="K155" s="699"/>
      <c r="L155" s="699"/>
      <c r="M155" s="700"/>
      <c r="N155" s="672"/>
      <c r="O155" s="673"/>
      <c r="P155" s="672"/>
      <c r="Q155" s="673"/>
      <c r="R155" s="672"/>
      <c r="S155" s="673"/>
      <c r="T155" s="672"/>
      <c r="U155" s="673"/>
      <c r="V155" s="275"/>
      <c r="W155" s="275"/>
      <c r="X155" s="276"/>
      <c r="Y155" s="276"/>
      <c r="Z155" s="276"/>
      <c r="AA155" s="276"/>
      <c r="AB155" s="274"/>
      <c r="AC155" s="274"/>
      <c r="AD155" s="274"/>
      <c r="AE155" s="274"/>
      <c r="AF155" s="274"/>
      <c r="AG155" s="274"/>
      <c r="AH155" s="274"/>
      <c r="AI155" s="274"/>
      <c r="AJ155" s="274"/>
      <c r="AK155" s="274"/>
      <c r="AL155" s="274"/>
      <c r="AM155" s="274"/>
      <c r="AN155" s="274"/>
      <c r="AO155" s="274"/>
      <c r="AP155" s="274"/>
      <c r="AQ155" s="274"/>
      <c r="AR155" s="274"/>
      <c r="AS155" s="274"/>
      <c r="AT155" s="274"/>
      <c r="AU155" s="274"/>
      <c r="AV155" s="274"/>
      <c r="AW155" s="274"/>
      <c r="AX155" s="274"/>
      <c r="AY155" s="274"/>
      <c r="AZ155" s="274"/>
      <c r="BA155" s="274"/>
      <c r="BB155" s="274"/>
      <c r="BC155" s="274"/>
      <c r="BD155" s="274"/>
      <c r="BQ155" s="231"/>
      <c r="BR155" s="231"/>
    </row>
    <row r="156" spans="1:70" ht="13.5" customHeight="1">
      <c r="A156" s="693"/>
      <c r="B156" s="695" t="s">
        <v>399</v>
      </c>
      <c r="C156" s="696"/>
      <c r="D156" s="696"/>
      <c r="E156" s="696"/>
      <c r="F156" s="696"/>
      <c r="G156" s="696"/>
      <c r="H156" s="696"/>
      <c r="I156" s="696"/>
      <c r="J156" s="696"/>
      <c r="K156" s="696"/>
      <c r="L156" s="696"/>
      <c r="M156" s="697"/>
      <c r="N156" s="685"/>
      <c r="O156" s="686"/>
      <c r="P156" s="685"/>
      <c r="Q156" s="686"/>
      <c r="R156" s="685"/>
      <c r="S156" s="686"/>
      <c r="T156" s="685"/>
      <c r="U156" s="686"/>
      <c r="V156" s="275"/>
      <c r="W156" s="275"/>
      <c r="X156" s="276"/>
      <c r="Y156" s="276"/>
      <c r="Z156" s="276"/>
      <c r="AA156" s="276"/>
      <c r="AB156" s="274" t="s">
        <v>353</v>
      </c>
      <c r="AC156" s="274"/>
      <c r="AD156" s="274"/>
      <c r="AE156" s="274"/>
      <c r="AF156" s="274"/>
      <c r="AG156" s="274"/>
      <c r="AH156" s="274"/>
      <c r="AI156" s="274"/>
      <c r="AJ156" s="274"/>
      <c r="AK156" s="274"/>
      <c r="AL156" s="274"/>
      <c r="AM156" s="274"/>
      <c r="AN156" s="274"/>
      <c r="AO156" s="274"/>
      <c r="AP156" s="274"/>
      <c r="AQ156" s="274"/>
      <c r="AR156" s="274"/>
      <c r="AS156" s="274"/>
      <c r="AT156" s="274"/>
      <c r="AU156" s="274"/>
      <c r="AV156" s="274"/>
      <c r="AW156" s="274"/>
      <c r="AX156" s="274"/>
      <c r="AY156" s="274"/>
      <c r="AZ156" s="274"/>
      <c r="BA156" s="274"/>
      <c r="BB156" s="274"/>
      <c r="BC156" s="274"/>
      <c r="BD156" s="274"/>
      <c r="BQ156" s="231"/>
      <c r="BR156" s="231"/>
    </row>
    <row r="157" spans="1:70" ht="13.5" customHeight="1">
      <c r="A157" s="694"/>
      <c r="B157" s="698"/>
      <c r="C157" s="699"/>
      <c r="D157" s="699"/>
      <c r="E157" s="699"/>
      <c r="F157" s="699"/>
      <c r="G157" s="699"/>
      <c r="H157" s="699"/>
      <c r="I157" s="699"/>
      <c r="J157" s="699"/>
      <c r="K157" s="699"/>
      <c r="L157" s="699"/>
      <c r="M157" s="700"/>
      <c r="N157" s="672"/>
      <c r="O157" s="673"/>
      <c r="P157" s="672"/>
      <c r="Q157" s="673"/>
      <c r="R157" s="672"/>
      <c r="S157" s="673"/>
      <c r="T157" s="672"/>
      <c r="U157" s="673"/>
      <c r="V157" s="275"/>
      <c r="W157" s="275"/>
      <c r="X157" s="276"/>
      <c r="Y157" s="276"/>
      <c r="Z157" s="276"/>
      <c r="AA157" s="276"/>
      <c r="AB157" s="274"/>
      <c r="AC157" s="274"/>
      <c r="AD157" s="274"/>
      <c r="AE157" s="274"/>
      <c r="BQ157" s="231"/>
      <c r="BR157" s="231"/>
    </row>
    <row r="158" spans="1:70" ht="13.5" customHeight="1">
      <c r="V158" s="230"/>
      <c r="W158" s="230"/>
    </row>
    <row r="159" spans="1:70" ht="13.5" customHeight="1">
      <c r="A159" s="692" t="s">
        <v>373</v>
      </c>
      <c r="B159" s="260" t="s">
        <v>347</v>
      </c>
      <c r="C159" s="261"/>
      <c r="D159" s="261"/>
      <c r="E159" s="261"/>
      <c r="F159" s="261"/>
      <c r="G159" s="261"/>
      <c r="H159" s="261"/>
      <c r="I159" s="261"/>
      <c r="J159" s="261"/>
      <c r="K159" s="261"/>
      <c r="L159" s="261"/>
      <c r="M159" s="262"/>
      <c r="N159" s="679" t="s">
        <v>58</v>
      </c>
      <c r="O159" s="680"/>
      <c r="P159" s="679" t="s">
        <v>27</v>
      </c>
      <c r="Q159" s="680"/>
      <c r="R159" s="687" t="s">
        <v>124</v>
      </c>
      <c r="S159" s="687"/>
      <c r="T159" s="679" t="s">
        <v>29</v>
      </c>
      <c r="U159" s="680"/>
      <c r="V159" s="277"/>
      <c r="W159" s="277"/>
      <c r="AF159" s="264"/>
      <c r="AG159" s="264"/>
      <c r="AH159" s="264"/>
      <c r="AI159" s="264"/>
      <c r="AJ159" s="264"/>
      <c r="AK159" s="264"/>
      <c r="AL159" s="264"/>
      <c r="AM159" s="264"/>
      <c r="AN159" s="264"/>
      <c r="AO159" s="264"/>
      <c r="AP159" s="264"/>
      <c r="AQ159" s="264"/>
      <c r="AR159" s="264"/>
      <c r="AS159" s="264"/>
      <c r="AT159" s="264"/>
      <c r="AU159" s="264"/>
      <c r="AV159" s="264"/>
      <c r="AW159" s="264"/>
      <c r="AX159" s="264"/>
      <c r="AY159" s="264"/>
      <c r="AZ159" s="264"/>
      <c r="BA159" s="264"/>
      <c r="BB159" s="264"/>
      <c r="BC159" s="264"/>
      <c r="BD159" s="264"/>
      <c r="BQ159" s="231"/>
      <c r="BR159" s="231"/>
    </row>
    <row r="160" spans="1:70" ht="13.5" customHeight="1">
      <c r="A160" s="693"/>
      <c r="B160" s="695" t="s">
        <v>377</v>
      </c>
      <c r="C160" s="696"/>
      <c r="D160" s="696"/>
      <c r="E160" s="696"/>
      <c r="F160" s="696"/>
      <c r="G160" s="696"/>
      <c r="H160" s="696"/>
      <c r="I160" s="696"/>
      <c r="J160" s="696"/>
      <c r="K160" s="696"/>
      <c r="L160" s="696"/>
      <c r="M160" s="697"/>
      <c r="N160" s="681">
        <f>COUNTIF(AQ10:AQ139,"○")</f>
        <v>0</v>
      </c>
      <c r="O160" s="682"/>
      <c r="P160" s="681">
        <f>COUNTIF(AR10:AR139,"○")</f>
        <v>0</v>
      </c>
      <c r="Q160" s="682"/>
      <c r="R160" s="681">
        <f>COUNTIF(AS10:AS139,"○")</f>
        <v>0</v>
      </c>
      <c r="S160" s="682"/>
      <c r="T160" s="681">
        <f>COUNTIF(AT10:AT139,"○")</f>
        <v>0</v>
      </c>
      <c r="U160" s="682"/>
      <c r="V160" s="265"/>
      <c r="W160" s="265"/>
      <c r="X160" s="266"/>
      <c r="Y160" s="266"/>
      <c r="Z160" s="266"/>
      <c r="AA160" s="266"/>
      <c r="AB160" s="267"/>
      <c r="AC160" s="267"/>
      <c r="AD160" s="264"/>
      <c r="AE160" s="264"/>
      <c r="AF160" s="264"/>
      <c r="AG160" s="264"/>
      <c r="AH160" s="264"/>
      <c r="AI160" s="264"/>
      <c r="AJ160" s="264"/>
      <c r="AK160" s="264"/>
      <c r="AL160" s="264"/>
      <c r="AM160" s="264"/>
      <c r="AN160" s="264"/>
      <c r="AO160" s="264"/>
      <c r="AP160" s="264"/>
      <c r="AQ160" s="264"/>
      <c r="AR160" s="264"/>
      <c r="AS160" s="264"/>
      <c r="AT160" s="264"/>
      <c r="AU160" s="264"/>
      <c r="AV160" s="264"/>
      <c r="AW160" s="264"/>
      <c r="AX160" s="264"/>
      <c r="AY160" s="264"/>
      <c r="AZ160" s="264"/>
      <c r="BA160" s="264"/>
      <c r="BB160" s="264"/>
      <c r="BC160" s="264"/>
      <c r="BD160" s="264"/>
      <c r="BQ160" s="231"/>
      <c r="BR160" s="231"/>
    </row>
    <row r="161" spans="1:70" ht="13.5" customHeight="1">
      <c r="A161" s="693"/>
      <c r="B161" s="698"/>
      <c r="C161" s="699"/>
      <c r="D161" s="699"/>
      <c r="E161" s="699"/>
      <c r="F161" s="699"/>
      <c r="G161" s="699"/>
      <c r="H161" s="699"/>
      <c r="I161" s="699"/>
      <c r="J161" s="699"/>
      <c r="K161" s="699"/>
      <c r="L161" s="699"/>
      <c r="M161" s="700"/>
      <c r="N161" s="683"/>
      <c r="O161" s="684"/>
      <c r="P161" s="683"/>
      <c r="Q161" s="684"/>
      <c r="R161" s="683"/>
      <c r="S161" s="684"/>
      <c r="T161" s="683"/>
      <c r="U161" s="684"/>
      <c r="V161" s="265"/>
      <c r="W161" s="265"/>
      <c r="X161" s="266"/>
      <c r="Y161" s="266"/>
      <c r="Z161" s="266"/>
      <c r="AA161" s="266"/>
      <c r="AB161" s="267"/>
      <c r="AC161" s="267"/>
      <c r="AD161" s="264"/>
      <c r="AE161" s="264"/>
      <c r="AF161" s="264"/>
      <c r="AG161" s="264"/>
      <c r="AH161" s="264"/>
      <c r="AI161" s="264"/>
      <c r="AJ161" s="264"/>
      <c r="AK161" s="264"/>
      <c r="AL161" s="264"/>
      <c r="AM161" s="264"/>
      <c r="AN161" s="264"/>
      <c r="AO161" s="264"/>
      <c r="AP161" s="264"/>
      <c r="AQ161" s="264"/>
      <c r="AR161" s="264"/>
      <c r="AS161" s="264"/>
      <c r="AT161" s="264"/>
      <c r="AU161" s="264"/>
      <c r="AV161" s="264"/>
      <c r="AW161" s="264"/>
      <c r="AX161" s="264"/>
      <c r="AY161" s="264"/>
      <c r="AZ161" s="264"/>
      <c r="BA161" s="264"/>
      <c r="BB161" s="264"/>
      <c r="BC161" s="264"/>
      <c r="BD161" s="264"/>
      <c r="BQ161" s="231"/>
      <c r="BR161" s="231"/>
    </row>
    <row r="162" spans="1:70" ht="13.5" customHeight="1">
      <c r="A162" s="693"/>
      <c r="B162" s="695" t="s">
        <v>378</v>
      </c>
      <c r="C162" s="696"/>
      <c r="D162" s="696"/>
      <c r="E162" s="696"/>
      <c r="F162" s="696"/>
      <c r="G162" s="696"/>
      <c r="H162" s="696"/>
      <c r="I162" s="696"/>
      <c r="J162" s="696"/>
      <c r="K162" s="696"/>
      <c r="L162" s="696"/>
      <c r="M162" s="697"/>
      <c r="N162" s="681">
        <f>COUNTIF(AU10:AU139,"○")</f>
        <v>0</v>
      </c>
      <c r="O162" s="682"/>
      <c r="P162" s="681">
        <f>COUNTIF(AV10:AV139,"○")</f>
        <v>0</v>
      </c>
      <c r="Q162" s="682"/>
      <c r="R162" s="681">
        <f>COUNTIF(AW10:AW139,"○")</f>
        <v>0</v>
      </c>
      <c r="S162" s="682"/>
      <c r="T162" s="681">
        <f>COUNTIF(AX10:AX139,"○")</f>
        <v>0</v>
      </c>
      <c r="U162" s="682"/>
      <c r="V162" s="265"/>
      <c r="W162" s="265"/>
      <c r="X162" s="266"/>
      <c r="Y162" s="266"/>
      <c r="Z162" s="266"/>
      <c r="AA162" s="266"/>
      <c r="AB162" s="267"/>
      <c r="AC162" s="267"/>
      <c r="AD162" s="264"/>
      <c r="AE162" s="264"/>
      <c r="AF162" s="264"/>
      <c r="AG162" s="264"/>
      <c r="AH162" s="264"/>
      <c r="AI162" s="264"/>
      <c r="AJ162" s="264"/>
      <c r="AK162" s="264"/>
      <c r="AL162" s="264"/>
      <c r="AM162" s="264"/>
      <c r="AN162" s="264"/>
      <c r="AO162" s="264"/>
      <c r="AP162" s="264"/>
      <c r="AQ162" s="264"/>
      <c r="AR162" s="264"/>
      <c r="AS162" s="264"/>
      <c r="AT162" s="264"/>
      <c r="AU162" s="264"/>
      <c r="AV162" s="264"/>
      <c r="AW162" s="264"/>
      <c r="AX162" s="264"/>
      <c r="AY162" s="264"/>
      <c r="AZ162" s="264"/>
      <c r="BA162" s="264"/>
      <c r="BB162" s="264"/>
      <c r="BC162" s="264"/>
      <c r="BD162" s="264"/>
      <c r="BQ162" s="231"/>
      <c r="BR162" s="231"/>
    </row>
    <row r="163" spans="1:70" ht="13.5" customHeight="1">
      <c r="A163" s="693"/>
      <c r="B163" s="698"/>
      <c r="C163" s="699"/>
      <c r="D163" s="699"/>
      <c r="E163" s="699"/>
      <c r="F163" s="699"/>
      <c r="G163" s="699"/>
      <c r="H163" s="699"/>
      <c r="I163" s="699"/>
      <c r="J163" s="699"/>
      <c r="K163" s="699"/>
      <c r="L163" s="699"/>
      <c r="M163" s="700"/>
      <c r="N163" s="683"/>
      <c r="O163" s="684"/>
      <c r="P163" s="683"/>
      <c r="Q163" s="684"/>
      <c r="R163" s="683"/>
      <c r="S163" s="684"/>
      <c r="T163" s="683"/>
      <c r="U163" s="684"/>
      <c r="V163" s="265"/>
      <c r="W163" s="265"/>
      <c r="X163" s="266"/>
      <c r="Y163" s="266"/>
      <c r="Z163" s="266"/>
      <c r="AA163" s="266"/>
      <c r="AB163" s="267"/>
      <c r="AC163" s="267"/>
      <c r="AD163" s="264"/>
      <c r="AE163" s="264"/>
      <c r="AF163" s="264"/>
      <c r="AG163" s="264"/>
      <c r="AH163" s="264"/>
      <c r="AI163" s="264"/>
      <c r="AJ163" s="264"/>
      <c r="AK163" s="264"/>
      <c r="AL163" s="264"/>
      <c r="AM163" s="264"/>
      <c r="AN163" s="264"/>
      <c r="AO163" s="264"/>
      <c r="AP163" s="264"/>
      <c r="AQ163" s="264"/>
      <c r="AR163" s="264"/>
      <c r="AS163" s="264"/>
      <c r="AT163" s="264"/>
      <c r="AU163" s="264"/>
      <c r="AV163" s="264"/>
      <c r="AW163" s="264"/>
      <c r="AX163" s="264"/>
      <c r="AY163" s="264"/>
      <c r="AZ163" s="264"/>
      <c r="BA163" s="264"/>
      <c r="BB163" s="264"/>
      <c r="BC163" s="264"/>
      <c r="BD163" s="264"/>
      <c r="BQ163" s="231"/>
      <c r="BR163" s="231"/>
    </row>
    <row r="164" spans="1:70" ht="13.5" customHeight="1">
      <c r="A164" s="693"/>
      <c r="B164" s="695" t="s">
        <v>348</v>
      </c>
      <c r="C164" s="696"/>
      <c r="D164" s="696"/>
      <c r="E164" s="696"/>
      <c r="F164" s="696"/>
      <c r="G164" s="696"/>
      <c r="H164" s="696"/>
      <c r="I164" s="696"/>
      <c r="J164" s="696"/>
      <c r="K164" s="696"/>
      <c r="L164" s="696"/>
      <c r="M164" s="697"/>
      <c r="N164" s="681">
        <f>COUNTIF(AY10:AY139,"○")</f>
        <v>0</v>
      </c>
      <c r="O164" s="682"/>
      <c r="P164" s="681">
        <f>COUNTIF(AZ10:AZ139,"○")</f>
        <v>0</v>
      </c>
      <c r="Q164" s="682"/>
      <c r="R164" s="681">
        <f>COUNTIF(BA10:BA139,"○")</f>
        <v>0</v>
      </c>
      <c r="S164" s="682"/>
      <c r="T164" s="681">
        <f>COUNTIF(BB10:BB139,"○")</f>
        <v>0</v>
      </c>
      <c r="U164" s="682"/>
      <c r="V164" s="265"/>
      <c r="W164" s="265"/>
      <c r="X164" s="266"/>
      <c r="Y164" s="266"/>
      <c r="Z164" s="266"/>
      <c r="AA164" s="266"/>
      <c r="AB164" s="267"/>
      <c r="AC164" s="267"/>
      <c r="AD164" s="264"/>
      <c r="AE164" s="264"/>
      <c r="AF164" s="264"/>
      <c r="AG164" s="264"/>
      <c r="AH164" s="264"/>
      <c r="AI164" s="264"/>
      <c r="AJ164" s="264"/>
      <c r="AK164" s="264"/>
      <c r="AL164" s="264"/>
      <c r="AM164" s="264"/>
      <c r="AN164" s="264"/>
      <c r="AO164" s="264"/>
      <c r="AP164" s="264"/>
      <c r="AQ164" s="264"/>
      <c r="AR164" s="264"/>
      <c r="AS164" s="264"/>
      <c r="AT164" s="264"/>
      <c r="AU164" s="264"/>
      <c r="AV164" s="264"/>
      <c r="AW164" s="264"/>
      <c r="AX164" s="264"/>
      <c r="AY164" s="264"/>
      <c r="AZ164" s="264"/>
      <c r="BA164" s="264"/>
      <c r="BB164" s="264"/>
      <c r="BC164" s="264"/>
      <c r="BD164" s="264"/>
      <c r="BQ164" s="231"/>
      <c r="BR164" s="231"/>
    </row>
    <row r="165" spans="1:70" ht="13.5" customHeight="1">
      <c r="A165" s="693"/>
      <c r="B165" s="698"/>
      <c r="C165" s="699"/>
      <c r="D165" s="699"/>
      <c r="E165" s="699"/>
      <c r="F165" s="699"/>
      <c r="G165" s="699"/>
      <c r="H165" s="699"/>
      <c r="I165" s="699"/>
      <c r="J165" s="699"/>
      <c r="K165" s="699"/>
      <c r="L165" s="699"/>
      <c r="M165" s="700"/>
      <c r="N165" s="683"/>
      <c r="O165" s="684"/>
      <c r="P165" s="683"/>
      <c r="Q165" s="684"/>
      <c r="R165" s="683"/>
      <c r="S165" s="684"/>
      <c r="T165" s="683"/>
      <c r="U165" s="684"/>
      <c r="V165" s="265"/>
      <c r="W165" s="265"/>
      <c r="X165" s="266"/>
      <c r="Y165" s="266"/>
      <c r="Z165" s="266"/>
      <c r="AA165" s="266"/>
      <c r="AB165" s="267"/>
      <c r="AC165" s="267"/>
      <c r="AD165" s="264"/>
      <c r="AE165" s="264"/>
      <c r="AF165" s="251"/>
      <c r="AG165" s="251"/>
      <c r="AH165" s="251"/>
      <c r="AI165" s="251"/>
      <c r="AJ165" s="251"/>
      <c r="AK165" s="251"/>
      <c r="AL165" s="251"/>
      <c r="AM165" s="251"/>
      <c r="AN165" s="251"/>
      <c r="AO165" s="251"/>
      <c r="AP165" s="251"/>
      <c r="AQ165" s="251"/>
      <c r="AR165" s="251"/>
      <c r="AS165" s="251"/>
      <c r="AT165" s="251"/>
      <c r="AU165" s="251"/>
      <c r="AV165" s="251"/>
      <c r="AW165" s="251"/>
      <c r="AX165" s="251"/>
      <c r="AY165" s="251"/>
      <c r="AZ165" s="251"/>
      <c r="BA165" s="251"/>
      <c r="BB165" s="251"/>
      <c r="BC165" s="251"/>
      <c r="BD165" s="251"/>
      <c r="BQ165" s="231"/>
      <c r="BR165" s="231"/>
    </row>
    <row r="166" spans="1:70" ht="13.5" customHeight="1">
      <c r="A166" s="693"/>
      <c r="B166" s="268"/>
      <c r="C166" s="269"/>
      <c r="D166" s="269"/>
      <c r="E166" s="269"/>
      <c r="F166" s="269"/>
      <c r="G166" s="269"/>
      <c r="H166" s="269"/>
      <c r="I166" s="269"/>
      <c r="J166" s="269"/>
      <c r="K166" s="269"/>
      <c r="L166" s="269"/>
      <c r="M166" s="269"/>
      <c r="N166" s="269"/>
      <c r="O166" s="269"/>
      <c r="P166" s="270"/>
      <c r="Q166" s="270"/>
      <c r="R166" s="270"/>
      <c r="S166" s="270"/>
      <c r="T166" s="270"/>
      <c r="U166" s="270"/>
      <c r="V166" s="251"/>
      <c r="W166" s="251"/>
      <c r="X166" s="252"/>
      <c r="Y166" s="252"/>
      <c r="Z166" s="252"/>
      <c r="AA166" s="252"/>
      <c r="AB166" s="251"/>
      <c r="AC166" s="251"/>
      <c r="AD166" s="251"/>
      <c r="AE166" s="251"/>
      <c r="AF166" s="251"/>
      <c r="AG166" s="251"/>
      <c r="AH166" s="251"/>
      <c r="AI166" s="251"/>
      <c r="AJ166" s="251"/>
      <c r="AK166" s="251"/>
      <c r="AL166" s="251"/>
      <c r="AM166" s="251"/>
      <c r="AN166" s="251"/>
      <c r="AO166" s="251"/>
      <c r="AP166" s="251"/>
      <c r="AQ166" s="251"/>
      <c r="AR166" s="251"/>
      <c r="AS166" s="251"/>
      <c r="AT166" s="251"/>
      <c r="AU166" s="251"/>
      <c r="AV166" s="251"/>
      <c r="AW166" s="251"/>
      <c r="AX166" s="251"/>
      <c r="AY166" s="251"/>
      <c r="AZ166" s="251"/>
      <c r="BA166" s="251"/>
      <c r="BB166" s="251"/>
      <c r="BC166" s="251"/>
      <c r="BD166" s="251"/>
      <c r="BQ166" s="231"/>
      <c r="BR166" s="231"/>
    </row>
    <row r="167" spans="1:70" ht="13.5" customHeight="1">
      <c r="A167" s="693"/>
      <c r="B167" s="271" t="s">
        <v>349</v>
      </c>
      <c r="C167" s="272"/>
      <c r="D167" s="272"/>
      <c r="E167" s="272"/>
      <c r="F167" s="273"/>
      <c r="G167" s="273"/>
      <c r="H167" s="273"/>
      <c r="I167" s="273"/>
      <c r="J167" s="273"/>
      <c r="K167" s="273"/>
      <c r="L167" s="273"/>
      <c r="M167" s="273"/>
      <c r="N167" s="679" t="s">
        <v>58</v>
      </c>
      <c r="O167" s="680"/>
      <c r="P167" s="679" t="s">
        <v>27</v>
      </c>
      <c r="Q167" s="680"/>
      <c r="R167" s="687" t="s">
        <v>124</v>
      </c>
      <c r="S167" s="687"/>
      <c r="T167" s="679" t="s">
        <v>29</v>
      </c>
      <c r="U167" s="680"/>
      <c r="V167" s="277"/>
      <c r="W167" s="277"/>
      <c r="AB167" s="251"/>
      <c r="AC167" s="251"/>
      <c r="AD167" s="251"/>
      <c r="AE167" s="251"/>
      <c r="AF167" s="274"/>
      <c r="AG167" s="274"/>
      <c r="AH167" s="274"/>
      <c r="AI167" s="274"/>
      <c r="AJ167" s="274"/>
      <c r="AK167" s="274"/>
      <c r="AL167" s="274"/>
      <c r="AM167" s="274"/>
      <c r="AN167" s="274"/>
      <c r="AO167" s="274"/>
      <c r="AP167" s="274"/>
      <c r="AQ167" s="274"/>
      <c r="AR167" s="274"/>
      <c r="AS167" s="274"/>
      <c r="AT167" s="274"/>
      <c r="AU167" s="274"/>
      <c r="AV167" s="274"/>
      <c r="AW167" s="274"/>
      <c r="AX167" s="274"/>
      <c r="AY167" s="274"/>
      <c r="AZ167" s="274"/>
      <c r="BA167" s="274"/>
      <c r="BB167" s="274"/>
      <c r="BC167" s="274"/>
      <c r="BD167" s="274"/>
      <c r="BQ167" s="231"/>
      <c r="BR167" s="231"/>
    </row>
    <row r="168" spans="1:70" ht="13.5" customHeight="1">
      <c r="A168" s="693"/>
      <c r="B168" s="695" t="s">
        <v>379</v>
      </c>
      <c r="C168" s="696"/>
      <c r="D168" s="696"/>
      <c r="E168" s="696"/>
      <c r="F168" s="696"/>
      <c r="G168" s="696"/>
      <c r="H168" s="696"/>
      <c r="I168" s="696"/>
      <c r="J168" s="696"/>
      <c r="K168" s="696"/>
      <c r="L168" s="696"/>
      <c r="M168" s="697"/>
      <c r="N168" s="685"/>
      <c r="O168" s="686"/>
      <c r="P168" s="702"/>
      <c r="Q168" s="686"/>
      <c r="R168" s="685"/>
      <c r="S168" s="686"/>
      <c r="T168" s="685"/>
      <c r="U168" s="686"/>
      <c r="V168" s="275"/>
      <c r="W168" s="275"/>
      <c r="X168" s="276"/>
      <c r="Y168" s="276"/>
      <c r="Z168" s="276"/>
      <c r="AA168" s="276"/>
      <c r="AB168" s="274" t="s">
        <v>107</v>
      </c>
      <c r="AC168" s="274"/>
      <c r="AD168" s="274"/>
      <c r="AE168" s="274"/>
      <c r="AF168" s="274"/>
      <c r="AG168" s="274"/>
      <c r="AH168" s="274"/>
      <c r="AI168" s="274"/>
      <c r="AJ168" s="274"/>
      <c r="AK168" s="274"/>
      <c r="AL168" s="274"/>
      <c r="AM168" s="274"/>
      <c r="AN168" s="274"/>
      <c r="AO168" s="274"/>
      <c r="AP168" s="274"/>
      <c r="AQ168" s="274"/>
      <c r="AR168" s="274"/>
      <c r="AS168" s="274"/>
      <c r="AT168" s="274"/>
      <c r="AU168" s="274"/>
      <c r="AV168" s="274"/>
      <c r="AW168" s="274"/>
      <c r="AX168" s="274"/>
      <c r="AY168" s="274"/>
      <c r="AZ168" s="274"/>
      <c r="BA168" s="274"/>
      <c r="BB168" s="274"/>
      <c r="BC168" s="274"/>
      <c r="BD168" s="274"/>
      <c r="BQ168" s="231"/>
      <c r="BR168" s="231"/>
    </row>
    <row r="169" spans="1:70" ht="13.5" customHeight="1">
      <c r="A169" s="693"/>
      <c r="B169" s="698"/>
      <c r="C169" s="699"/>
      <c r="D169" s="699"/>
      <c r="E169" s="699"/>
      <c r="F169" s="699"/>
      <c r="G169" s="699"/>
      <c r="H169" s="699"/>
      <c r="I169" s="699"/>
      <c r="J169" s="699"/>
      <c r="K169" s="699"/>
      <c r="L169" s="699"/>
      <c r="M169" s="700"/>
      <c r="N169" s="672"/>
      <c r="O169" s="673"/>
      <c r="P169" s="672"/>
      <c r="Q169" s="673"/>
      <c r="R169" s="672"/>
      <c r="S169" s="673"/>
      <c r="T169" s="672"/>
      <c r="U169" s="673"/>
      <c r="V169" s="275"/>
      <c r="W169" s="275"/>
      <c r="X169" s="276"/>
      <c r="Y169" s="276"/>
      <c r="Z169" s="276"/>
      <c r="AA169" s="276"/>
      <c r="AB169" s="274"/>
      <c r="AC169" s="274"/>
      <c r="AD169" s="274"/>
      <c r="AE169" s="274"/>
      <c r="AF169" s="274"/>
      <c r="AG169" s="274"/>
      <c r="AH169" s="274"/>
      <c r="AI169" s="274"/>
      <c r="AJ169" s="274"/>
      <c r="AK169" s="274"/>
      <c r="AL169" s="274"/>
      <c r="AM169" s="274"/>
      <c r="AN169" s="274"/>
      <c r="AO169" s="274"/>
      <c r="AP169" s="274"/>
      <c r="AQ169" s="274"/>
      <c r="AR169" s="274"/>
      <c r="AS169" s="274"/>
      <c r="AT169" s="274"/>
      <c r="AU169" s="274"/>
      <c r="AV169" s="274"/>
      <c r="AW169" s="274"/>
      <c r="AX169" s="274"/>
      <c r="AY169" s="274"/>
      <c r="AZ169" s="274"/>
      <c r="BA169" s="274"/>
      <c r="BB169" s="274"/>
      <c r="BC169" s="274"/>
      <c r="BD169" s="274"/>
      <c r="BQ169" s="231"/>
      <c r="BR169" s="231"/>
    </row>
    <row r="170" spans="1:70" ht="13.5" customHeight="1">
      <c r="A170" s="693"/>
      <c r="B170" s="695" t="s">
        <v>380</v>
      </c>
      <c r="C170" s="696"/>
      <c r="D170" s="696"/>
      <c r="E170" s="696"/>
      <c r="F170" s="696"/>
      <c r="G170" s="696"/>
      <c r="H170" s="696"/>
      <c r="I170" s="696"/>
      <c r="J170" s="696"/>
      <c r="K170" s="696"/>
      <c r="L170" s="696"/>
      <c r="M170" s="697"/>
      <c r="N170" s="685"/>
      <c r="O170" s="686"/>
      <c r="P170" s="685"/>
      <c r="Q170" s="686"/>
      <c r="R170" s="685"/>
      <c r="S170" s="686"/>
      <c r="T170" s="685"/>
      <c r="U170" s="686"/>
      <c r="V170" s="275"/>
      <c r="W170" s="275"/>
      <c r="X170" s="276"/>
      <c r="Y170" s="276"/>
      <c r="Z170" s="276"/>
      <c r="AA170" s="276"/>
      <c r="AB170" s="274" t="s">
        <v>130</v>
      </c>
      <c r="AC170" s="274"/>
      <c r="AD170" s="274"/>
      <c r="AE170" s="274"/>
      <c r="AF170" s="274"/>
      <c r="AG170" s="274"/>
      <c r="AH170" s="274"/>
      <c r="AI170" s="274"/>
      <c r="AJ170" s="274"/>
      <c r="AK170" s="274"/>
      <c r="AL170" s="274"/>
      <c r="AM170" s="274"/>
      <c r="AN170" s="274"/>
      <c r="AO170" s="274"/>
      <c r="AP170" s="274"/>
      <c r="AQ170" s="274"/>
      <c r="AR170" s="274"/>
      <c r="AS170" s="274"/>
      <c r="AT170" s="274"/>
      <c r="AU170" s="274"/>
      <c r="AV170" s="274"/>
      <c r="AW170" s="274"/>
      <c r="AX170" s="274"/>
      <c r="AY170" s="274"/>
      <c r="AZ170" s="274"/>
      <c r="BA170" s="274"/>
      <c r="BB170" s="274"/>
      <c r="BC170" s="274"/>
      <c r="BD170" s="274"/>
      <c r="BQ170" s="231"/>
      <c r="BR170" s="231"/>
    </row>
    <row r="171" spans="1:70" ht="13.5" customHeight="1">
      <c r="A171" s="693"/>
      <c r="B171" s="698"/>
      <c r="C171" s="699"/>
      <c r="D171" s="699"/>
      <c r="E171" s="699"/>
      <c r="F171" s="699"/>
      <c r="G171" s="699"/>
      <c r="H171" s="699"/>
      <c r="I171" s="699"/>
      <c r="J171" s="699"/>
      <c r="K171" s="699"/>
      <c r="L171" s="699"/>
      <c r="M171" s="700"/>
      <c r="N171" s="672"/>
      <c r="O171" s="673"/>
      <c r="P171" s="672"/>
      <c r="Q171" s="673"/>
      <c r="R171" s="672"/>
      <c r="S171" s="673"/>
      <c r="T171" s="672"/>
      <c r="U171" s="673"/>
      <c r="V171" s="275"/>
      <c r="W171" s="275"/>
      <c r="X171" s="276" t="s">
        <v>437</v>
      </c>
      <c r="Y171" s="276"/>
      <c r="Z171" s="276"/>
      <c r="AA171" s="276"/>
      <c r="AB171" s="274"/>
      <c r="AC171" s="274"/>
      <c r="AD171" s="274"/>
      <c r="AE171" s="274"/>
      <c r="AF171" s="274"/>
      <c r="AG171" s="274"/>
      <c r="AH171" s="274"/>
      <c r="AI171" s="274"/>
      <c r="AJ171" s="274"/>
      <c r="AK171" s="274"/>
      <c r="AL171" s="274"/>
      <c r="AM171" s="274"/>
      <c r="AN171" s="274"/>
      <c r="AO171" s="274"/>
      <c r="AP171" s="274"/>
      <c r="AQ171" s="274"/>
      <c r="AR171" s="274"/>
      <c r="AS171" s="274"/>
      <c r="AT171" s="274"/>
      <c r="AU171" s="274"/>
      <c r="AV171" s="274"/>
      <c r="AW171" s="274"/>
      <c r="AX171" s="274"/>
      <c r="AY171" s="274"/>
      <c r="AZ171" s="274"/>
      <c r="BA171" s="274"/>
      <c r="BB171" s="274"/>
      <c r="BC171" s="274"/>
      <c r="BD171" s="274"/>
      <c r="BQ171" s="231"/>
      <c r="BR171" s="231"/>
    </row>
    <row r="172" spans="1:70" ht="13.5" customHeight="1">
      <c r="A172" s="693"/>
      <c r="B172" s="695" t="s">
        <v>400</v>
      </c>
      <c r="C172" s="696"/>
      <c r="D172" s="696"/>
      <c r="E172" s="696"/>
      <c r="F172" s="696"/>
      <c r="G172" s="696"/>
      <c r="H172" s="696"/>
      <c r="I172" s="696"/>
      <c r="J172" s="696"/>
      <c r="K172" s="696"/>
      <c r="L172" s="696"/>
      <c r="M172" s="697"/>
      <c r="N172" s="685"/>
      <c r="O172" s="686"/>
      <c r="P172" s="685"/>
      <c r="Q172" s="686"/>
      <c r="R172" s="685"/>
      <c r="S172" s="686"/>
      <c r="T172" s="685"/>
      <c r="U172" s="686"/>
      <c r="V172" s="275"/>
      <c r="W172" s="275"/>
      <c r="X172" s="276"/>
      <c r="Y172" s="276"/>
      <c r="Z172" s="276"/>
      <c r="AA172" s="276"/>
      <c r="AB172" s="274" t="s">
        <v>131</v>
      </c>
      <c r="AC172" s="274"/>
      <c r="AD172" s="274"/>
      <c r="AE172" s="274"/>
      <c r="AF172" s="274"/>
      <c r="AG172" s="274"/>
      <c r="AH172" s="274"/>
      <c r="AI172" s="274"/>
      <c r="AJ172" s="274"/>
      <c r="AK172" s="274"/>
      <c r="AL172" s="274"/>
      <c r="AM172" s="274"/>
      <c r="AN172" s="274"/>
      <c r="AO172" s="274"/>
      <c r="AP172" s="274"/>
      <c r="AQ172" s="274"/>
      <c r="AR172" s="274"/>
      <c r="AS172" s="274"/>
      <c r="AT172" s="274"/>
      <c r="AU172" s="274"/>
      <c r="AV172" s="274"/>
      <c r="AW172" s="274"/>
      <c r="AX172" s="274"/>
      <c r="AY172" s="274"/>
      <c r="AZ172" s="274"/>
      <c r="BA172" s="274"/>
      <c r="BB172" s="274"/>
      <c r="BC172" s="274"/>
      <c r="BD172" s="274"/>
      <c r="BQ172" s="231"/>
      <c r="BR172" s="231"/>
    </row>
    <row r="173" spans="1:70" ht="13.5" customHeight="1">
      <c r="A173" s="693"/>
      <c r="B173" s="698"/>
      <c r="C173" s="699"/>
      <c r="D173" s="699"/>
      <c r="E173" s="699"/>
      <c r="F173" s="699"/>
      <c r="G173" s="699"/>
      <c r="H173" s="699"/>
      <c r="I173" s="699"/>
      <c r="J173" s="699"/>
      <c r="K173" s="699"/>
      <c r="L173" s="699"/>
      <c r="M173" s="700"/>
      <c r="N173" s="672"/>
      <c r="O173" s="673"/>
      <c r="P173" s="672"/>
      <c r="Q173" s="673"/>
      <c r="R173" s="672"/>
      <c r="S173" s="673"/>
      <c r="T173" s="672"/>
      <c r="U173" s="673"/>
      <c r="V173" s="275"/>
      <c r="W173" s="275"/>
      <c r="X173" s="276"/>
      <c r="Y173" s="276"/>
      <c r="Z173" s="276"/>
      <c r="AA173" s="276"/>
      <c r="AB173" s="274"/>
      <c r="AC173" s="274"/>
      <c r="AD173" s="274"/>
      <c r="AE173" s="274"/>
      <c r="AF173" s="274"/>
      <c r="AG173" s="274"/>
      <c r="AH173" s="274"/>
      <c r="AI173" s="274"/>
      <c r="AJ173" s="274"/>
      <c r="AK173" s="274"/>
      <c r="AL173" s="274"/>
      <c r="AM173" s="274"/>
      <c r="AN173" s="274"/>
      <c r="AO173" s="274"/>
      <c r="AP173" s="274"/>
      <c r="AQ173" s="274"/>
      <c r="AR173" s="274"/>
      <c r="AS173" s="274"/>
      <c r="AT173" s="274"/>
      <c r="AU173" s="274"/>
      <c r="AV173" s="274"/>
      <c r="AW173" s="274"/>
      <c r="AX173" s="274"/>
      <c r="AY173" s="274"/>
      <c r="AZ173" s="274"/>
      <c r="BA173" s="274"/>
      <c r="BB173" s="274"/>
      <c r="BC173" s="274"/>
      <c r="BD173" s="274"/>
      <c r="BQ173" s="231"/>
      <c r="BR173" s="231"/>
    </row>
    <row r="174" spans="1:70" ht="13.5" customHeight="1">
      <c r="A174" s="693"/>
      <c r="B174" s="695" t="s">
        <v>399</v>
      </c>
      <c r="C174" s="696"/>
      <c r="D174" s="696"/>
      <c r="E174" s="696"/>
      <c r="F174" s="696"/>
      <c r="G174" s="696"/>
      <c r="H174" s="696"/>
      <c r="I174" s="696"/>
      <c r="J174" s="696"/>
      <c r="K174" s="696"/>
      <c r="L174" s="696"/>
      <c r="M174" s="697"/>
      <c r="N174" s="685"/>
      <c r="O174" s="686"/>
      <c r="P174" s="685"/>
      <c r="Q174" s="686"/>
      <c r="R174" s="685"/>
      <c r="S174" s="686"/>
      <c r="T174" s="685"/>
      <c r="U174" s="686"/>
      <c r="V174" s="275"/>
      <c r="W174" s="275"/>
      <c r="X174" s="276"/>
      <c r="Y174" s="276"/>
      <c r="Z174" s="276"/>
      <c r="AA174" s="276"/>
      <c r="AB174" s="274" t="s">
        <v>353</v>
      </c>
      <c r="AC174" s="274"/>
      <c r="AD174" s="274"/>
      <c r="AE174" s="274"/>
      <c r="AF174" s="274"/>
      <c r="AG174" s="274"/>
      <c r="AH174" s="274"/>
      <c r="AI174" s="274"/>
      <c r="AJ174" s="274"/>
      <c r="AK174" s="274"/>
      <c r="AL174" s="274"/>
      <c r="AM174" s="274"/>
      <c r="AN174" s="274"/>
      <c r="AO174" s="274"/>
      <c r="AP174" s="274"/>
      <c r="AQ174" s="274"/>
      <c r="AR174" s="274"/>
      <c r="AS174" s="274"/>
      <c r="AT174" s="274"/>
      <c r="AU174" s="274"/>
      <c r="AV174" s="274"/>
      <c r="AW174" s="274"/>
      <c r="AX174" s="274"/>
      <c r="AY174" s="274"/>
      <c r="AZ174" s="274"/>
      <c r="BA174" s="274"/>
      <c r="BB174" s="274"/>
      <c r="BC174" s="274"/>
      <c r="BD174" s="274"/>
      <c r="BQ174" s="231"/>
      <c r="BR174" s="231"/>
    </row>
    <row r="175" spans="1:70" ht="13.5" customHeight="1">
      <c r="A175" s="694"/>
      <c r="B175" s="698"/>
      <c r="C175" s="699"/>
      <c r="D175" s="699"/>
      <c r="E175" s="699"/>
      <c r="F175" s="699"/>
      <c r="G175" s="699"/>
      <c r="H175" s="699"/>
      <c r="I175" s="699"/>
      <c r="J175" s="699"/>
      <c r="K175" s="699"/>
      <c r="L175" s="699"/>
      <c r="M175" s="700"/>
      <c r="N175" s="672"/>
      <c r="O175" s="673"/>
      <c r="P175" s="672"/>
      <c r="Q175" s="673"/>
      <c r="R175" s="672"/>
      <c r="S175" s="673"/>
      <c r="T175" s="672"/>
      <c r="U175" s="673"/>
      <c r="V175" s="275"/>
      <c r="W175" s="275"/>
      <c r="X175" s="276"/>
      <c r="Y175" s="276"/>
      <c r="Z175" s="276"/>
      <c r="AA175" s="276"/>
      <c r="AB175" s="274"/>
      <c r="AC175" s="274"/>
      <c r="AD175" s="274"/>
      <c r="AE175" s="274"/>
      <c r="BQ175" s="231"/>
      <c r="BR175" s="231"/>
    </row>
    <row r="176" spans="1:70"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sheetData>
  <mergeCells count="1467">
    <mergeCell ref="T116:Y116"/>
    <mergeCell ref="A117:B117"/>
    <mergeCell ref="C117:E117"/>
    <mergeCell ref="F117:G117"/>
    <mergeCell ref="H117:I117"/>
    <mergeCell ref="J117:K117"/>
    <mergeCell ref="L117:M117"/>
    <mergeCell ref="N117:O117"/>
    <mergeCell ref="P117:Q117"/>
    <mergeCell ref="R117:S117"/>
    <mergeCell ref="T117:Y117"/>
    <mergeCell ref="A116:B116"/>
    <mergeCell ref="C116:E116"/>
    <mergeCell ref="F116:G116"/>
    <mergeCell ref="H116:I116"/>
    <mergeCell ref="J116:K116"/>
    <mergeCell ref="L116:M116"/>
    <mergeCell ref="N116:O116"/>
    <mergeCell ref="P116:Q116"/>
    <mergeCell ref="R116:S116"/>
    <mergeCell ref="T114:Y114"/>
    <mergeCell ref="A115:B115"/>
    <mergeCell ref="C115:E115"/>
    <mergeCell ref="F115:G115"/>
    <mergeCell ref="H115:I115"/>
    <mergeCell ref="J115:K115"/>
    <mergeCell ref="L115:M115"/>
    <mergeCell ref="N115:O115"/>
    <mergeCell ref="P115:Q115"/>
    <mergeCell ref="R115:S115"/>
    <mergeCell ref="T115:Y115"/>
    <mergeCell ref="A114:B114"/>
    <mergeCell ref="C114:E114"/>
    <mergeCell ref="F114:G114"/>
    <mergeCell ref="H114:I114"/>
    <mergeCell ref="J114:K114"/>
    <mergeCell ref="L114:M114"/>
    <mergeCell ref="N114:O114"/>
    <mergeCell ref="P114:Q114"/>
    <mergeCell ref="R114:S114"/>
    <mergeCell ref="T112:Y112"/>
    <mergeCell ref="A113:B113"/>
    <mergeCell ref="C113:E113"/>
    <mergeCell ref="F113:G113"/>
    <mergeCell ref="H113:I113"/>
    <mergeCell ref="J113:K113"/>
    <mergeCell ref="L113:M113"/>
    <mergeCell ref="N113:O113"/>
    <mergeCell ref="P113:Q113"/>
    <mergeCell ref="R113:S113"/>
    <mergeCell ref="T113:Y113"/>
    <mergeCell ref="A112:B112"/>
    <mergeCell ref="C112:E112"/>
    <mergeCell ref="F112:G112"/>
    <mergeCell ref="H112:I112"/>
    <mergeCell ref="J112:K112"/>
    <mergeCell ref="L112:M112"/>
    <mergeCell ref="N112:O112"/>
    <mergeCell ref="P112:Q112"/>
    <mergeCell ref="R112:S112"/>
    <mergeCell ref="T110:Y110"/>
    <mergeCell ref="A111:B111"/>
    <mergeCell ref="C111:E111"/>
    <mergeCell ref="F111:G111"/>
    <mergeCell ref="H111:I111"/>
    <mergeCell ref="J111:K111"/>
    <mergeCell ref="L111:M111"/>
    <mergeCell ref="N111:O111"/>
    <mergeCell ref="P111:Q111"/>
    <mergeCell ref="R111:S111"/>
    <mergeCell ref="T111:Y111"/>
    <mergeCell ref="A110:B110"/>
    <mergeCell ref="C110:E110"/>
    <mergeCell ref="F110:G110"/>
    <mergeCell ref="H110:I110"/>
    <mergeCell ref="J110:K110"/>
    <mergeCell ref="L110:M110"/>
    <mergeCell ref="N110:O110"/>
    <mergeCell ref="P110:Q110"/>
    <mergeCell ref="R110:S110"/>
    <mergeCell ref="T108:Y108"/>
    <mergeCell ref="A109:B109"/>
    <mergeCell ref="C109:E109"/>
    <mergeCell ref="F109:G109"/>
    <mergeCell ref="H109:I109"/>
    <mergeCell ref="J109:K109"/>
    <mergeCell ref="L109:M109"/>
    <mergeCell ref="N109:O109"/>
    <mergeCell ref="P109:Q109"/>
    <mergeCell ref="R109:S109"/>
    <mergeCell ref="T109:Y109"/>
    <mergeCell ref="A108:B108"/>
    <mergeCell ref="C108:E108"/>
    <mergeCell ref="F108:G108"/>
    <mergeCell ref="H108:I108"/>
    <mergeCell ref="J108:K108"/>
    <mergeCell ref="L108:M108"/>
    <mergeCell ref="N108:O108"/>
    <mergeCell ref="P108:Q108"/>
    <mergeCell ref="R108:S108"/>
    <mergeCell ref="T106:Y106"/>
    <mergeCell ref="A107:B107"/>
    <mergeCell ref="C107:E107"/>
    <mergeCell ref="F107:G107"/>
    <mergeCell ref="H107:I107"/>
    <mergeCell ref="J107:K107"/>
    <mergeCell ref="L107:M107"/>
    <mergeCell ref="N107:O107"/>
    <mergeCell ref="P107:Q107"/>
    <mergeCell ref="R107:S107"/>
    <mergeCell ref="T107:Y107"/>
    <mergeCell ref="A106:B106"/>
    <mergeCell ref="C106:E106"/>
    <mergeCell ref="F106:G106"/>
    <mergeCell ref="H106:I106"/>
    <mergeCell ref="J106:K106"/>
    <mergeCell ref="L106:M106"/>
    <mergeCell ref="N106:O106"/>
    <mergeCell ref="P106:Q106"/>
    <mergeCell ref="R106:S106"/>
    <mergeCell ref="T104:Y104"/>
    <mergeCell ref="A105:B105"/>
    <mergeCell ref="C105:E105"/>
    <mergeCell ref="F105:G105"/>
    <mergeCell ref="H105:I105"/>
    <mergeCell ref="J105:K105"/>
    <mergeCell ref="L105:M105"/>
    <mergeCell ref="N105:O105"/>
    <mergeCell ref="P105:Q105"/>
    <mergeCell ref="R105:S105"/>
    <mergeCell ref="T105:Y105"/>
    <mergeCell ref="A104:B104"/>
    <mergeCell ref="C104:E104"/>
    <mergeCell ref="F104:G104"/>
    <mergeCell ref="H104:I104"/>
    <mergeCell ref="J104:K104"/>
    <mergeCell ref="L104:M104"/>
    <mergeCell ref="N104:O104"/>
    <mergeCell ref="P104:Q104"/>
    <mergeCell ref="R104:S104"/>
    <mergeCell ref="T102:Y102"/>
    <mergeCell ref="A103:B103"/>
    <mergeCell ref="C103:E103"/>
    <mergeCell ref="F103:G103"/>
    <mergeCell ref="H103:I103"/>
    <mergeCell ref="J103:K103"/>
    <mergeCell ref="L103:M103"/>
    <mergeCell ref="N103:O103"/>
    <mergeCell ref="P103:Q103"/>
    <mergeCell ref="R103:S103"/>
    <mergeCell ref="T103:Y103"/>
    <mergeCell ref="A102:B102"/>
    <mergeCell ref="C102:E102"/>
    <mergeCell ref="F102:G102"/>
    <mergeCell ref="H102:I102"/>
    <mergeCell ref="J102:K102"/>
    <mergeCell ref="L102:M102"/>
    <mergeCell ref="N102:O102"/>
    <mergeCell ref="P102:Q102"/>
    <mergeCell ref="R102:S102"/>
    <mergeCell ref="T100:Y100"/>
    <mergeCell ref="A101:B101"/>
    <mergeCell ref="C101:E101"/>
    <mergeCell ref="F101:G101"/>
    <mergeCell ref="H101:I101"/>
    <mergeCell ref="J101:K101"/>
    <mergeCell ref="L101:M101"/>
    <mergeCell ref="N101:O101"/>
    <mergeCell ref="P101:Q101"/>
    <mergeCell ref="R101:S101"/>
    <mergeCell ref="T101:Y101"/>
    <mergeCell ref="A100:B100"/>
    <mergeCell ref="C100:E100"/>
    <mergeCell ref="F100:G100"/>
    <mergeCell ref="H100:I100"/>
    <mergeCell ref="J100:K100"/>
    <mergeCell ref="L100:M100"/>
    <mergeCell ref="N100:O100"/>
    <mergeCell ref="P100:Q100"/>
    <mergeCell ref="R100:S100"/>
    <mergeCell ref="T98:Y98"/>
    <mergeCell ref="A99:B99"/>
    <mergeCell ref="C99:E99"/>
    <mergeCell ref="F99:G99"/>
    <mergeCell ref="H99:I99"/>
    <mergeCell ref="J99:K99"/>
    <mergeCell ref="L99:M99"/>
    <mergeCell ref="N99:O99"/>
    <mergeCell ref="P99:Q99"/>
    <mergeCell ref="R99:S99"/>
    <mergeCell ref="T99:Y99"/>
    <mergeCell ref="A98:B98"/>
    <mergeCell ref="C98:E98"/>
    <mergeCell ref="F98:G98"/>
    <mergeCell ref="H98:I98"/>
    <mergeCell ref="J98:K98"/>
    <mergeCell ref="L98:M98"/>
    <mergeCell ref="N98:O98"/>
    <mergeCell ref="P98:Q98"/>
    <mergeCell ref="R98:S98"/>
    <mergeCell ref="T96:Y96"/>
    <mergeCell ref="A97:B97"/>
    <mergeCell ref="C97:E97"/>
    <mergeCell ref="F97:G97"/>
    <mergeCell ref="H97:I97"/>
    <mergeCell ref="J97:K97"/>
    <mergeCell ref="L97:M97"/>
    <mergeCell ref="N97:O97"/>
    <mergeCell ref="P97:Q97"/>
    <mergeCell ref="R97:S97"/>
    <mergeCell ref="T97:Y97"/>
    <mergeCell ref="A96:B96"/>
    <mergeCell ref="C96:E96"/>
    <mergeCell ref="F96:G96"/>
    <mergeCell ref="H96:I96"/>
    <mergeCell ref="J96:K96"/>
    <mergeCell ref="L96:M96"/>
    <mergeCell ref="N96:O96"/>
    <mergeCell ref="P96:Q96"/>
    <mergeCell ref="R96:S96"/>
    <mergeCell ref="T94:Y94"/>
    <mergeCell ref="A95:B95"/>
    <mergeCell ref="C95:E95"/>
    <mergeCell ref="F95:G95"/>
    <mergeCell ref="H95:I95"/>
    <mergeCell ref="J95:K95"/>
    <mergeCell ref="L95:M95"/>
    <mergeCell ref="N95:O95"/>
    <mergeCell ref="P95:Q95"/>
    <mergeCell ref="R95:S95"/>
    <mergeCell ref="T95:Y95"/>
    <mergeCell ref="A94:B94"/>
    <mergeCell ref="C94:E94"/>
    <mergeCell ref="F94:G94"/>
    <mergeCell ref="H94:I94"/>
    <mergeCell ref="J94:K94"/>
    <mergeCell ref="L94:M94"/>
    <mergeCell ref="N94:O94"/>
    <mergeCell ref="P94:Q94"/>
    <mergeCell ref="R94:S94"/>
    <mergeCell ref="T92:Y92"/>
    <mergeCell ref="A93:B93"/>
    <mergeCell ref="C93:E93"/>
    <mergeCell ref="F93:G93"/>
    <mergeCell ref="H93:I93"/>
    <mergeCell ref="J93:K93"/>
    <mergeCell ref="L93:M93"/>
    <mergeCell ref="N93:O93"/>
    <mergeCell ref="P93:Q93"/>
    <mergeCell ref="R93:S93"/>
    <mergeCell ref="T93:Y93"/>
    <mergeCell ref="A92:B92"/>
    <mergeCell ref="C92:E92"/>
    <mergeCell ref="F92:G92"/>
    <mergeCell ref="H92:I92"/>
    <mergeCell ref="J92:K92"/>
    <mergeCell ref="L92:M92"/>
    <mergeCell ref="N92:O92"/>
    <mergeCell ref="P92:Q92"/>
    <mergeCell ref="R92:S92"/>
    <mergeCell ref="T90:Y90"/>
    <mergeCell ref="A91:B91"/>
    <mergeCell ref="C91:E91"/>
    <mergeCell ref="F91:G91"/>
    <mergeCell ref="H91:I91"/>
    <mergeCell ref="J91:K91"/>
    <mergeCell ref="L91:M91"/>
    <mergeCell ref="N91:O91"/>
    <mergeCell ref="P91:Q91"/>
    <mergeCell ref="R91:S91"/>
    <mergeCell ref="T91:Y91"/>
    <mergeCell ref="A90:B90"/>
    <mergeCell ref="C90:E90"/>
    <mergeCell ref="F90:G90"/>
    <mergeCell ref="H90:I90"/>
    <mergeCell ref="J90:K90"/>
    <mergeCell ref="L90:M90"/>
    <mergeCell ref="N90:O90"/>
    <mergeCell ref="P90:Q90"/>
    <mergeCell ref="R90:S90"/>
    <mergeCell ref="T88:Y88"/>
    <mergeCell ref="A89:B89"/>
    <mergeCell ref="C89:E89"/>
    <mergeCell ref="F89:G89"/>
    <mergeCell ref="H89:I89"/>
    <mergeCell ref="J89:K89"/>
    <mergeCell ref="L89:M89"/>
    <mergeCell ref="N89:O89"/>
    <mergeCell ref="P89:Q89"/>
    <mergeCell ref="R89:S89"/>
    <mergeCell ref="T89:Y89"/>
    <mergeCell ref="A88:B88"/>
    <mergeCell ref="C88:E88"/>
    <mergeCell ref="F88:G88"/>
    <mergeCell ref="H88:I88"/>
    <mergeCell ref="J88:K88"/>
    <mergeCell ref="L88:M88"/>
    <mergeCell ref="N88:O88"/>
    <mergeCell ref="P88:Q88"/>
    <mergeCell ref="R88:S88"/>
    <mergeCell ref="T86:Y86"/>
    <mergeCell ref="A87:B87"/>
    <mergeCell ref="C87:E87"/>
    <mergeCell ref="F87:G87"/>
    <mergeCell ref="H87:I87"/>
    <mergeCell ref="J87:K87"/>
    <mergeCell ref="L87:M87"/>
    <mergeCell ref="N87:O87"/>
    <mergeCell ref="P87:Q87"/>
    <mergeCell ref="R87:S87"/>
    <mergeCell ref="T87:Y87"/>
    <mergeCell ref="A86:B86"/>
    <mergeCell ref="C86:E86"/>
    <mergeCell ref="F86:G86"/>
    <mergeCell ref="H86:I86"/>
    <mergeCell ref="J86:K86"/>
    <mergeCell ref="L86:M86"/>
    <mergeCell ref="N86:O86"/>
    <mergeCell ref="P86:Q86"/>
    <mergeCell ref="R86:S86"/>
    <mergeCell ref="T84:Y84"/>
    <mergeCell ref="A85:B85"/>
    <mergeCell ref="C85:E85"/>
    <mergeCell ref="F85:G85"/>
    <mergeCell ref="H85:I85"/>
    <mergeCell ref="J85:K85"/>
    <mergeCell ref="L85:M85"/>
    <mergeCell ref="N85:O85"/>
    <mergeCell ref="P85:Q85"/>
    <mergeCell ref="R85:S85"/>
    <mergeCell ref="T85:Y85"/>
    <mergeCell ref="A84:B84"/>
    <mergeCell ref="C84:E84"/>
    <mergeCell ref="F84:G84"/>
    <mergeCell ref="H84:I84"/>
    <mergeCell ref="J84:K84"/>
    <mergeCell ref="L84:M84"/>
    <mergeCell ref="N84:O84"/>
    <mergeCell ref="P84:Q84"/>
    <mergeCell ref="R84:S84"/>
    <mergeCell ref="T82:Y82"/>
    <mergeCell ref="A83:B83"/>
    <mergeCell ref="C83:E83"/>
    <mergeCell ref="F83:G83"/>
    <mergeCell ref="H83:I83"/>
    <mergeCell ref="J83:K83"/>
    <mergeCell ref="L83:M83"/>
    <mergeCell ref="N83:O83"/>
    <mergeCell ref="P83:Q83"/>
    <mergeCell ref="R83:S83"/>
    <mergeCell ref="T83:Y83"/>
    <mergeCell ref="A82:B82"/>
    <mergeCell ref="C82:E82"/>
    <mergeCell ref="F82:G82"/>
    <mergeCell ref="H82:I82"/>
    <mergeCell ref="J82:K82"/>
    <mergeCell ref="L82:M82"/>
    <mergeCell ref="N82:O82"/>
    <mergeCell ref="P82:Q82"/>
    <mergeCell ref="R82:S82"/>
    <mergeCell ref="T80:Y80"/>
    <mergeCell ref="A81:B81"/>
    <mergeCell ref="C81:E81"/>
    <mergeCell ref="F81:G81"/>
    <mergeCell ref="H81:I81"/>
    <mergeCell ref="J81:K81"/>
    <mergeCell ref="L81:M81"/>
    <mergeCell ref="N81:O81"/>
    <mergeCell ref="P81:Q81"/>
    <mergeCell ref="R81:S81"/>
    <mergeCell ref="T81:Y81"/>
    <mergeCell ref="A80:B80"/>
    <mergeCell ref="C80:E80"/>
    <mergeCell ref="F80:G80"/>
    <mergeCell ref="H80:I80"/>
    <mergeCell ref="J80:K80"/>
    <mergeCell ref="L80:M80"/>
    <mergeCell ref="N80:O80"/>
    <mergeCell ref="P80:Q80"/>
    <mergeCell ref="R80:S80"/>
    <mergeCell ref="T78:Y78"/>
    <mergeCell ref="A79:B79"/>
    <mergeCell ref="C79:E79"/>
    <mergeCell ref="F79:G79"/>
    <mergeCell ref="H79:I79"/>
    <mergeCell ref="J79:K79"/>
    <mergeCell ref="L79:M79"/>
    <mergeCell ref="N79:O79"/>
    <mergeCell ref="P79:Q79"/>
    <mergeCell ref="R79:S79"/>
    <mergeCell ref="T79:Y79"/>
    <mergeCell ref="A78:B78"/>
    <mergeCell ref="C78:E78"/>
    <mergeCell ref="F78:G78"/>
    <mergeCell ref="H78:I78"/>
    <mergeCell ref="J78:K78"/>
    <mergeCell ref="L78:M78"/>
    <mergeCell ref="N78:O78"/>
    <mergeCell ref="P78:Q78"/>
    <mergeCell ref="R78:S78"/>
    <mergeCell ref="T76:Y76"/>
    <mergeCell ref="A77:B77"/>
    <mergeCell ref="C77:E77"/>
    <mergeCell ref="F77:G77"/>
    <mergeCell ref="H77:I77"/>
    <mergeCell ref="J77:K77"/>
    <mergeCell ref="L77:M77"/>
    <mergeCell ref="N77:O77"/>
    <mergeCell ref="P77:Q77"/>
    <mergeCell ref="R77:S77"/>
    <mergeCell ref="T77:Y77"/>
    <mergeCell ref="A76:B76"/>
    <mergeCell ref="C76:E76"/>
    <mergeCell ref="F76:G76"/>
    <mergeCell ref="H76:I76"/>
    <mergeCell ref="J76:K76"/>
    <mergeCell ref="L76:M76"/>
    <mergeCell ref="N76:O76"/>
    <mergeCell ref="P76:Q76"/>
    <mergeCell ref="R76:S76"/>
    <mergeCell ref="T74:Y74"/>
    <mergeCell ref="A75:B75"/>
    <mergeCell ref="C75:E75"/>
    <mergeCell ref="F75:G75"/>
    <mergeCell ref="H75:I75"/>
    <mergeCell ref="J75:K75"/>
    <mergeCell ref="L75:M75"/>
    <mergeCell ref="N75:O75"/>
    <mergeCell ref="P75:Q75"/>
    <mergeCell ref="R75:S75"/>
    <mergeCell ref="T75:Y75"/>
    <mergeCell ref="A74:B74"/>
    <mergeCell ref="C74:E74"/>
    <mergeCell ref="F74:G74"/>
    <mergeCell ref="H74:I74"/>
    <mergeCell ref="J74:K74"/>
    <mergeCell ref="L74:M74"/>
    <mergeCell ref="N74:O74"/>
    <mergeCell ref="P74:Q74"/>
    <mergeCell ref="R74:S74"/>
    <mergeCell ref="T72:Y72"/>
    <mergeCell ref="A73:B73"/>
    <mergeCell ref="C73:E73"/>
    <mergeCell ref="F73:G73"/>
    <mergeCell ref="H73:I73"/>
    <mergeCell ref="J73:K73"/>
    <mergeCell ref="L73:M73"/>
    <mergeCell ref="N73:O73"/>
    <mergeCell ref="P73:Q73"/>
    <mergeCell ref="R73:S73"/>
    <mergeCell ref="T73:Y73"/>
    <mergeCell ref="A72:B72"/>
    <mergeCell ref="C72:E72"/>
    <mergeCell ref="F72:G72"/>
    <mergeCell ref="H72:I72"/>
    <mergeCell ref="J72:K72"/>
    <mergeCell ref="L72:M72"/>
    <mergeCell ref="N72:O72"/>
    <mergeCell ref="P72:Q72"/>
    <mergeCell ref="R72:S72"/>
    <mergeCell ref="T70:Y70"/>
    <mergeCell ref="A71:B71"/>
    <mergeCell ref="C71:E71"/>
    <mergeCell ref="F71:G71"/>
    <mergeCell ref="H71:I71"/>
    <mergeCell ref="J71:K71"/>
    <mergeCell ref="L71:M71"/>
    <mergeCell ref="N71:O71"/>
    <mergeCell ref="P71:Q71"/>
    <mergeCell ref="R71:S71"/>
    <mergeCell ref="T71:Y71"/>
    <mergeCell ref="A70:B70"/>
    <mergeCell ref="C70:E70"/>
    <mergeCell ref="F70:G70"/>
    <mergeCell ref="H70:I70"/>
    <mergeCell ref="J70:K70"/>
    <mergeCell ref="L70:M70"/>
    <mergeCell ref="N70:O70"/>
    <mergeCell ref="P70:Q70"/>
    <mergeCell ref="R70:S70"/>
    <mergeCell ref="T68:Y68"/>
    <mergeCell ref="A69:B69"/>
    <mergeCell ref="C69:E69"/>
    <mergeCell ref="F69:G69"/>
    <mergeCell ref="H69:I69"/>
    <mergeCell ref="J69:K69"/>
    <mergeCell ref="L69:M69"/>
    <mergeCell ref="N69:O69"/>
    <mergeCell ref="P69:Q69"/>
    <mergeCell ref="R69:S69"/>
    <mergeCell ref="T69:Y69"/>
    <mergeCell ref="A68:B68"/>
    <mergeCell ref="C68:E68"/>
    <mergeCell ref="F68:G68"/>
    <mergeCell ref="H68:I68"/>
    <mergeCell ref="J68:K68"/>
    <mergeCell ref="L68:M68"/>
    <mergeCell ref="N68:O68"/>
    <mergeCell ref="P68:Q68"/>
    <mergeCell ref="R68:S68"/>
    <mergeCell ref="P65:Q65"/>
    <mergeCell ref="R65:S65"/>
    <mergeCell ref="A64:B64"/>
    <mergeCell ref="C64:E64"/>
    <mergeCell ref="F64:G64"/>
    <mergeCell ref="H64:I64"/>
    <mergeCell ref="J64:K64"/>
    <mergeCell ref="L64:M64"/>
    <mergeCell ref="N64:O64"/>
    <mergeCell ref="P64:Q64"/>
    <mergeCell ref="R64:S64"/>
    <mergeCell ref="T66:Y66"/>
    <mergeCell ref="A67:B67"/>
    <mergeCell ref="C67:E67"/>
    <mergeCell ref="F67:G67"/>
    <mergeCell ref="H67:I67"/>
    <mergeCell ref="J67:K67"/>
    <mergeCell ref="L67:M67"/>
    <mergeCell ref="N67:O67"/>
    <mergeCell ref="P67:Q67"/>
    <mergeCell ref="R67:S67"/>
    <mergeCell ref="T67:Y67"/>
    <mergeCell ref="A66:B66"/>
    <mergeCell ref="C66:E66"/>
    <mergeCell ref="F66:G66"/>
    <mergeCell ref="H66:I66"/>
    <mergeCell ref="J66:K66"/>
    <mergeCell ref="L66:M66"/>
    <mergeCell ref="N66:O66"/>
    <mergeCell ref="P66:Q66"/>
    <mergeCell ref="R66:S66"/>
    <mergeCell ref="P60:Q60"/>
    <mergeCell ref="R60:S60"/>
    <mergeCell ref="A63:B63"/>
    <mergeCell ref="C63:E63"/>
    <mergeCell ref="F63:G63"/>
    <mergeCell ref="H63:I63"/>
    <mergeCell ref="J63:K63"/>
    <mergeCell ref="L63:M63"/>
    <mergeCell ref="N63:O63"/>
    <mergeCell ref="P63:Q63"/>
    <mergeCell ref="R63:S63"/>
    <mergeCell ref="A62:B62"/>
    <mergeCell ref="C62:E62"/>
    <mergeCell ref="F62:G62"/>
    <mergeCell ref="H62:I62"/>
    <mergeCell ref="J62:K62"/>
    <mergeCell ref="L62:M62"/>
    <mergeCell ref="N62:O62"/>
    <mergeCell ref="P62:Q62"/>
    <mergeCell ref="R62:S62"/>
    <mergeCell ref="P128:Q128"/>
    <mergeCell ref="R128:S128"/>
    <mergeCell ref="T128:Y128"/>
    <mergeCell ref="J125:K125"/>
    <mergeCell ref="L125:M125"/>
    <mergeCell ref="N125:O125"/>
    <mergeCell ref="P125:Q125"/>
    <mergeCell ref="R125:S125"/>
    <mergeCell ref="T125:Y125"/>
    <mergeCell ref="H126:I126"/>
    <mergeCell ref="J126:K126"/>
    <mergeCell ref="L126:M126"/>
    <mergeCell ref="N126:O126"/>
    <mergeCell ref="A57:B57"/>
    <mergeCell ref="C57:E57"/>
    <mergeCell ref="F57:G57"/>
    <mergeCell ref="H57:I57"/>
    <mergeCell ref="J57:K57"/>
    <mergeCell ref="L57:M57"/>
    <mergeCell ref="N57:O57"/>
    <mergeCell ref="P57:Q57"/>
    <mergeCell ref="R57:S57"/>
    <mergeCell ref="A59:B59"/>
    <mergeCell ref="C59:E59"/>
    <mergeCell ref="F59:G59"/>
    <mergeCell ref="H59:I59"/>
    <mergeCell ref="J59:K59"/>
    <mergeCell ref="L59:M59"/>
    <mergeCell ref="N59:O59"/>
    <mergeCell ref="P59:Q59"/>
    <mergeCell ref="R59:S59"/>
    <mergeCell ref="A58:B58"/>
    <mergeCell ref="P55:Q55"/>
    <mergeCell ref="R55:S55"/>
    <mergeCell ref="J127:K127"/>
    <mergeCell ref="L127:M127"/>
    <mergeCell ref="N127:O127"/>
    <mergeCell ref="P127:Q127"/>
    <mergeCell ref="R127:S127"/>
    <mergeCell ref="T127:Y127"/>
    <mergeCell ref="A56:B56"/>
    <mergeCell ref="C56:E56"/>
    <mergeCell ref="F56:G56"/>
    <mergeCell ref="H56:I56"/>
    <mergeCell ref="J56:K56"/>
    <mergeCell ref="L56:M56"/>
    <mergeCell ref="N56:O56"/>
    <mergeCell ref="P56:Q56"/>
    <mergeCell ref="R56:S56"/>
    <mergeCell ref="C58:E58"/>
    <mergeCell ref="F58:G58"/>
    <mergeCell ref="H58:I58"/>
    <mergeCell ref="J58:K58"/>
    <mergeCell ref="L58:M58"/>
    <mergeCell ref="P58:Q58"/>
    <mergeCell ref="R58:S58"/>
    <mergeCell ref="A61:B61"/>
    <mergeCell ref="A60:B60"/>
    <mergeCell ref="C60:E60"/>
    <mergeCell ref="F60:G60"/>
    <mergeCell ref="H60:I60"/>
    <mergeCell ref="J60:K60"/>
    <mergeCell ref="L60:M60"/>
    <mergeCell ref="N60:O60"/>
    <mergeCell ref="P126:Q126"/>
    <mergeCell ref="R126:S126"/>
    <mergeCell ref="T126:Y126"/>
    <mergeCell ref="J123:K123"/>
    <mergeCell ref="L123:M123"/>
    <mergeCell ref="N123:O123"/>
    <mergeCell ref="P123:Q123"/>
    <mergeCell ref="R123:S123"/>
    <mergeCell ref="T123:Y123"/>
    <mergeCell ref="H124:I124"/>
    <mergeCell ref="J124:K124"/>
    <mergeCell ref="L124:M124"/>
    <mergeCell ref="N124:O124"/>
    <mergeCell ref="P124:Q124"/>
    <mergeCell ref="R124:S124"/>
    <mergeCell ref="T124:Y124"/>
    <mergeCell ref="J121:K121"/>
    <mergeCell ref="L121:M121"/>
    <mergeCell ref="N121:O121"/>
    <mergeCell ref="P121:Q121"/>
    <mergeCell ref="R121:S121"/>
    <mergeCell ref="T121:Y121"/>
    <mergeCell ref="H122:I122"/>
    <mergeCell ref="J122:K122"/>
    <mergeCell ref="L122:M122"/>
    <mergeCell ref="P122:Q122"/>
    <mergeCell ref="R122:S122"/>
    <mergeCell ref="T122:Y122"/>
    <mergeCell ref="P119:Q119"/>
    <mergeCell ref="R119:S119"/>
    <mergeCell ref="T119:Y119"/>
    <mergeCell ref="H120:I120"/>
    <mergeCell ref="J120:K120"/>
    <mergeCell ref="L120:M120"/>
    <mergeCell ref="N120:O120"/>
    <mergeCell ref="P120:Q120"/>
    <mergeCell ref="R120:S120"/>
    <mergeCell ref="T120:Y120"/>
    <mergeCell ref="J54:K54"/>
    <mergeCell ref="L54:M54"/>
    <mergeCell ref="N54:O54"/>
    <mergeCell ref="P54:Q54"/>
    <mergeCell ref="R54:S54"/>
    <mergeCell ref="T54:Y54"/>
    <mergeCell ref="H118:I118"/>
    <mergeCell ref="J118:K118"/>
    <mergeCell ref="L118:M118"/>
    <mergeCell ref="N118:O118"/>
    <mergeCell ref="P118:Q118"/>
    <mergeCell ref="T118:Y118"/>
    <mergeCell ref="T55:Y55"/>
    <mergeCell ref="T56:Y56"/>
    <mergeCell ref="T57:Y57"/>
    <mergeCell ref="T58:Y58"/>
    <mergeCell ref="T59:Y59"/>
    <mergeCell ref="T60:Y60"/>
    <mergeCell ref="H61:I61"/>
    <mergeCell ref="J61:K61"/>
    <mergeCell ref="L61:M61"/>
    <mergeCell ref="N61:O61"/>
    <mergeCell ref="T44:Y44"/>
    <mergeCell ref="H45:I45"/>
    <mergeCell ref="J45:K45"/>
    <mergeCell ref="L45:M45"/>
    <mergeCell ref="N45:O45"/>
    <mergeCell ref="P45:Q45"/>
    <mergeCell ref="R45:S45"/>
    <mergeCell ref="T45:Y45"/>
    <mergeCell ref="J50:K50"/>
    <mergeCell ref="L50:M50"/>
    <mergeCell ref="N50:O50"/>
    <mergeCell ref="P50:Q50"/>
    <mergeCell ref="R50:S50"/>
    <mergeCell ref="T50:Y50"/>
    <mergeCell ref="H51:I51"/>
    <mergeCell ref="J51:K51"/>
    <mergeCell ref="L51:M51"/>
    <mergeCell ref="N51:O51"/>
    <mergeCell ref="P51:Q51"/>
    <mergeCell ref="R51:S51"/>
    <mergeCell ref="T51:Y51"/>
    <mergeCell ref="J48:K48"/>
    <mergeCell ref="L48:M48"/>
    <mergeCell ref="N48:O48"/>
    <mergeCell ref="P48:Q48"/>
    <mergeCell ref="R48:S48"/>
    <mergeCell ref="T48:Y48"/>
    <mergeCell ref="H49:I49"/>
    <mergeCell ref="J49:K49"/>
    <mergeCell ref="L49:M49"/>
    <mergeCell ref="N49:O49"/>
    <mergeCell ref="P49:Q49"/>
    <mergeCell ref="P46:Q46"/>
    <mergeCell ref="R46:S46"/>
    <mergeCell ref="T46:Y46"/>
    <mergeCell ref="H47:I47"/>
    <mergeCell ref="J47:K47"/>
    <mergeCell ref="L47:M47"/>
    <mergeCell ref="N47:O47"/>
    <mergeCell ref="P47:Q47"/>
    <mergeCell ref="R47:S47"/>
    <mergeCell ref="T47:Y47"/>
    <mergeCell ref="R49:S49"/>
    <mergeCell ref="T49:Y49"/>
    <mergeCell ref="T61:Y61"/>
    <mergeCell ref="T62:Y62"/>
    <mergeCell ref="T63:Y63"/>
    <mergeCell ref="T64:Y64"/>
    <mergeCell ref="T65:Y65"/>
    <mergeCell ref="J52:K52"/>
    <mergeCell ref="T52:Y52"/>
    <mergeCell ref="H53:I53"/>
    <mergeCell ref="J53:K53"/>
    <mergeCell ref="L53:M53"/>
    <mergeCell ref="N53:O53"/>
    <mergeCell ref="P53:Q53"/>
    <mergeCell ref="R53:S53"/>
    <mergeCell ref="T53:Y53"/>
    <mergeCell ref="P61:Q61"/>
    <mergeCell ref="R61:S61"/>
    <mergeCell ref="H55:I55"/>
    <mergeCell ref="J55:K55"/>
    <mergeCell ref="L55:M55"/>
    <mergeCell ref="N55:O55"/>
    <mergeCell ref="A126:B126"/>
    <mergeCell ref="C125:E125"/>
    <mergeCell ref="C126:E126"/>
    <mergeCell ref="C127:E127"/>
    <mergeCell ref="F44:G44"/>
    <mergeCell ref="F119:G119"/>
    <mergeCell ref="F120:G120"/>
    <mergeCell ref="F121:G121"/>
    <mergeCell ref="F122:G122"/>
    <mergeCell ref="F123:G123"/>
    <mergeCell ref="F124:G124"/>
    <mergeCell ref="F125:G125"/>
    <mergeCell ref="F126:G126"/>
    <mergeCell ref="F127:G127"/>
    <mergeCell ref="C53:E53"/>
    <mergeCell ref="C54:E54"/>
    <mergeCell ref="C118:E118"/>
    <mergeCell ref="C119:E119"/>
    <mergeCell ref="C120:E120"/>
    <mergeCell ref="C121:E121"/>
    <mergeCell ref="C122:E122"/>
    <mergeCell ref="C123:E123"/>
    <mergeCell ref="C61:E61"/>
    <mergeCell ref="F61:G61"/>
    <mergeCell ref="A55:B55"/>
    <mergeCell ref="C55:E55"/>
    <mergeCell ref="F55:G55"/>
    <mergeCell ref="A65:B65"/>
    <mergeCell ref="C65:E65"/>
    <mergeCell ref="F65:G65"/>
    <mergeCell ref="R131:S131"/>
    <mergeCell ref="C124:E124"/>
    <mergeCell ref="C44:E44"/>
    <mergeCell ref="C45:E45"/>
    <mergeCell ref="C46:E46"/>
    <mergeCell ref="C47:E47"/>
    <mergeCell ref="C48:E48"/>
    <mergeCell ref="C49:E49"/>
    <mergeCell ref="C50:E50"/>
    <mergeCell ref="C51:E51"/>
    <mergeCell ref="C52:E52"/>
    <mergeCell ref="T133:Y133"/>
    <mergeCell ref="T134:Y134"/>
    <mergeCell ref="A44:B44"/>
    <mergeCell ref="A45:B45"/>
    <mergeCell ref="A46:B46"/>
    <mergeCell ref="A47:B47"/>
    <mergeCell ref="A48:B48"/>
    <mergeCell ref="A49:B49"/>
    <mergeCell ref="A50:B50"/>
    <mergeCell ref="A51:B51"/>
    <mergeCell ref="A52:B52"/>
    <mergeCell ref="A53:B53"/>
    <mergeCell ref="A54:B54"/>
    <mergeCell ref="A118:B118"/>
    <mergeCell ref="A119:B119"/>
    <mergeCell ref="A120:B120"/>
    <mergeCell ref="A121:B121"/>
    <mergeCell ref="A122:B122"/>
    <mergeCell ref="A123:B123"/>
    <mergeCell ref="A124:B124"/>
    <mergeCell ref="A125:B125"/>
    <mergeCell ref="P44:Q44"/>
    <mergeCell ref="R44:S44"/>
    <mergeCell ref="P52:Q52"/>
    <mergeCell ref="R52:S52"/>
    <mergeCell ref="R118:S118"/>
    <mergeCell ref="C134:E134"/>
    <mergeCell ref="T22:Y22"/>
    <mergeCell ref="T23:Y23"/>
    <mergeCell ref="T24:Y24"/>
    <mergeCell ref="T25:Y25"/>
    <mergeCell ref="T26:Y26"/>
    <mergeCell ref="T27:Y27"/>
    <mergeCell ref="T28:Y28"/>
    <mergeCell ref="T29:Y29"/>
    <mergeCell ref="T30:Y30"/>
    <mergeCell ref="T31:Y31"/>
    <mergeCell ref="T32:Y32"/>
    <mergeCell ref="T33:Y33"/>
    <mergeCell ref="T34:Y34"/>
    <mergeCell ref="T35:Y35"/>
    <mergeCell ref="T36:Y36"/>
    <mergeCell ref="T37:Y37"/>
    <mergeCell ref="T38:Y38"/>
    <mergeCell ref="T39:Y39"/>
    <mergeCell ref="T40:Y40"/>
    <mergeCell ref="T41:Y41"/>
    <mergeCell ref="T42:Y42"/>
    <mergeCell ref="R41:S41"/>
    <mergeCell ref="R42:S42"/>
    <mergeCell ref="R43:S43"/>
    <mergeCell ref="R129:S129"/>
    <mergeCell ref="R130:S130"/>
    <mergeCell ref="P129:Q129"/>
    <mergeCell ref="N40:O40"/>
    <mergeCell ref="N41:O41"/>
    <mergeCell ref="N42:O42"/>
    <mergeCell ref="N43:O43"/>
    <mergeCell ref="R132:S132"/>
    <mergeCell ref="R133:S133"/>
    <mergeCell ref="R134:S134"/>
    <mergeCell ref="P130:Q130"/>
    <mergeCell ref="P131:Q131"/>
    <mergeCell ref="P132:Q132"/>
    <mergeCell ref="P133:Q133"/>
    <mergeCell ref="P134:Q134"/>
    <mergeCell ref="R22:S22"/>
    <mergeCell ref="R23:S23"/>
    <mergeCell ref="R24:S24"/>
    <mergeCell ref="R25:S25"/>
    <mergeCell ref="R26:S26"/>
    <mergeCell ref="R27:S27"/>
    <mergeCell ref="R28:S28"/>
    <mergeCell ref="R29:S29"/>
    <mergeCell ref="R30:S30"/>
    <mergeCell ref="R31:S31"/>
    <mergeCell ref="R32:S32"/>
    <mergeCell ref="R33:S33"/>
    <mergeCell ref="R34:S34"/>
    <mergeCell ref="R35:S35"/>
    <mergeCell ref="R36:S36"/>
    <mergeCell ref="R37:S37"/>
    <mergeCell ref="R38:S38"/>
    <mergeCell ref="R39:S39"/>
    <mergeCell ref="R40:S40"/>
    <mergeCell ref="N130:O130"/>
    <mergeCell ref="N131:O131"/>
    <mergeCell ref="N132:O132"/>
    <mergeCell ref="N46:O46"/>
    <mergeCell ref="N119:O119"/>
    <mergeCell ref="L22:M22"/>
    <mergeCell ref="L23:M23"/>
    <mergeCell ref="L24:M24"/>
    <mergeCell ref="L25:M25"/>
    <mergeCell ref="N134:O134"/>
    <mergeCell ref="P22:Q22"/>
    <mergeCell ref="P23:Q23"/>
    <mergeCell ref="P24:Q24"/>
    <mergeCell ref="P25:Q25"/>
    <mergeCell ref="P26:Q26"/>
    <mergeCell ref="P27:Q27"/>
    <mergeCell ref="P28:Q28"/>
    <mergeCell ref="P29:Q29"/>
    <mergeCell ref="P30:Q30"/>
    <mergeCell ref="P31:Q31"/>
    <mergeCell ref="P32:Q32"/>
    <mergeCell ref="P33:Q33"/>
    <mergeCell ref="P34:Q34"/>
    <mergeCell ref="P35:Q35"/>
    <mergeCell ref="P36:Q36"/>
    <mergeCell ref="P37:Q37"/>
    <mergeCell ref="P38:Q38"/>
    <mergeCell ref="P39:Q39"/>
    <mergeCell ref="P40:Q40"/>
    <mergeCell ref="P41:Q41"/>
    <mergeCell ref="P42:Q42"/>
    <mergeCell ref="P43:Q43"/>
    <mergeCell ref="N38:O38"/>
    <mergeCell ref="N39:O39"/>
    <mergeCell ref="N22:O22"/>
    <mergeCell ref="N23:O23"/>
    <mergeCell ref="N24:O24"/>
    <mergeCell ref="N25:O25"/>
    <mergeCell ref="N26:O26"/>
    <mergeCell ref="N27:O27"/>
    <mergeCell ref="N28:O28"/>
    <mergeCell ref="N29:O29"/>
    <mergeCell ref="N30:O30"/>
    <mergeCell ref="N44:O44"/>
    <mergeCell ref="N52:O52"/>
    <mergeCell ref="N122:O122"/>
    <mergeCell ref="N128:O128"/>
    <mergeCell ref="N58:O58"/>
    <mergeCell ref="N129:O129"/>
    <mergeCell ref="N65:O65"/>
    <mergeCell ref="L26:M26"/>
    <mergeCell ref="L27:M27"/>
    <mergeCell ref="L28:M28"/>
    <mergeCell ref="L29:M29"/>
    <mergeCell ref="L30:M30"/>
    <mergeCell ref="L31:M31"/>
    <mergeCell ref="L32:M32"/>
    <mergeCell ref="L33:M33"/>
    <mergeCell ref="L34:M34"/>
    <mergeCell ref="L35:M35"/>
    <mergeCell ref="L36:M36"/>
    <mergeCell ref="L37:M37"/>
    <mergeCell ref="L38:M38"/>
    <mergeCell ref="H41:I41"/>
    <mergeCell ref="H42:I42"/>
    <mergeCell ref="H43:I43"/>
    <mergeCell ref="H129:I129"/>
    <mergeCell ref="H34:I34"/>
    <mergeCell ref="H35:I35"/>
    <mergeCell ref="H36:I36"/>
    <mergeCell ref="H37:I37"/>
    <mergeCell ref="H38:I38"/>
    <mergeCell ref="H39:I39"/>
    <mergeCell ref="L40:M40"/>
    <mergeCell ref="J39:K39"/>
    <mergeCell ref="J40:K40"/>
    <mergeCell ref="H40:I40"/>
    <mergeCell ref="L39:M39"/>
    <mergeCell ref="L44:M44"/>
    <mergeCell ref="L52:M52"/>
    <mergeCell ref="L128:M128"/>
    <mergeCell ref="J46:K46"/>
    <mergeCell ref="J37:K37"/>
    <mergeCell ref="J38:K38"/>
    <mergeCell ref="H130:I130"/>
    <mergeCell ref="H131:I131"/>
    <mergeCell ref="L41:M41"/>
    <mergeCell ref="L42:M42"/>
    <mergeCell ref="L43:M43"/>
    <mergeCell ref="L129:M129"/>
    <mergeCell ref="L130:M130"/>
    <mergeCell ref="L131:M131"/>
    <mergeCell ref="L132:M132"/>
    <mergeCell ref="L133:M133"/>
    <mergeCell ref="L134:M134"/>
    <mergeCell ref="J130:K130"/>
    <mergeCell ref="J131:K131"/>
    <mergeCell ref="J132:K132"/>
    <mergeCell ref="J133:K133"/>
    <mergeCell ref="J134:K134"/>
    <mergeCell ref="J44:K44"/>
    <mergeCell ref="H128:I128"/>
    <mergeCell ref="J128:K128"/>
    <mergeCell ref="H134:I134"/>
    <mergeCell ref="J41:K41"/>
    <mergeCell ref="J42:K42"/>
    <mergeCell ref="J43:K43"/>
    <mergeCell ref="J129:K129"/>
    <mergeCell ref="L46:M46"/>
    <mergeCell ref="J119:K119"/>
    <mergeCell ref="L119:M119"/>
    <mergeCell ref="H65:I65"/>
    <mergeCell ref="J65:K65"/>
    <mergeCell ref="L65:M65"/>
    <mergeCell ref="H32:I32"/>
    <mergeCell ref="H33:I33"/>
    <mergeCell ref="J22:K22"/>
    <mergeCell ref="J23:K23"/>
    <mergeCell ref="J24:K24"/>
    <mergeCell ref="J25:K25"/>
    <mergeCell ref="J26:K26"/>
    <mergeCell ref="J27:K27"/>
    <mergeCell ref="J28:K28"/>
    <mergeCell ref="J29:K29"/>
    <mergeCell ref="J30:K30"/>
    <mergeCell ref="J31:K31"/>
    <mergeCell ref="J32:K32"/>
    <mergeCell ref="J33:K33"/>
    <mergeCell ref="J34:K34"/>
    <mergeCell ref="J35:K35"/>
    <mergeCell ref="J36:K36"/>
    <mergeCell ref="F41:G41"/>
    <mergeCell ref="F42:G42"/>
    <mergeCell ref="F43:G43"/>
    <mergeCell ref="F129:G129"/>
    <mergeCell ref="F130:G130"/>
    <mergeCell ref="F131:G131"/>
    <mergeCell ref="F132:G132"/>
    <mergeCell ref="F133:G133"/>
    <mergeCell ref="H132:I132"/>
    <mergeCell ref="H133:I133"/>
    <mergeCell ref="H44:I44"/>
    <mergeCell ref="H46:I46"/>
    <mergeCell ref="H48:I48"/>
    <mergeCell ref="H50:I50"/>
    <mergeCell ref="H52:I52"/>
    <mergeCell ref="H54:I54"/>
    <mergeCell ref="H119:I119"/>
    <mergeCell ref="H121:I121"/>
    <mergeCell ref="H123:I123"/>
    <mergeCell ref="H125:I125"/>
    <mergeCell ref="H127:I127"/>
    <mergeCell ref="F45:G45"/>
    <mergeCell ref="F46:G46"/>
    <mergeCell ref="F47:G47"/>
    <mergeCell ref="F48:G48"/>
    <mergeCell ref="F49:G49"/>
    <mergeCell ref="F50:G50"/>
    <mergeCell ref="F51:G51"/>
    <mergeCell ref="F52:G52"/>
    <mergeCell ref="F53:G53"/>
    <mergeCell ref="F54:G54"/>
    <mergeCell ref="F118:G118"/>
    <mergeCell ref="A133:B133"/>
    <mergeCell ref="A134:B134"/>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A35:B35"/>
    <mergeCell ref="A36:B36"/>
    <mergeCell ref="A37:B37"/>
    <mergeCell ref="A38:B38"/>
    <mergeCell ref="A39:B39"/>
    <mergeCell ref="A40:B40"/>
    <mergeCell ref="A41:B41"/>
    <mergeCell ref="A42:B42"/>
    <mergeCell ref="A127:B127"/>
    <mergeCell ref="A128:B128"/>
    <mergeCell ref="C132:E132"/>
    <mergeCell ref="C133:E133"/>
    <mergeCell ref="B174:M175"/>
    <mergeCell ref="N141:O141"/>
    <mergeCell ref="N157:O157"/>
    <mergeCell ref="P157:Q157"/>
    <mergeCell ref="P141:Q141"/>
    <mergeCell ref="R141:S141"/>
    <mergeCell ref="R146:S147"/>
    <mergeCell ref="R157:S157"/>
    <mergeCell ref="R151:S151"/>
    <mergeCell ref="N155:O155"/>
    <mergeCell ref="P155:Q155"/>
    <mergeCell ref="R155:S155"/>
    <mergeCell ref="N146:O147"/>
    <mergeCell ref="P146:Q147"/>
    <mergeCell ref="N144:O145"/>
    <mergeCell ref="R154:S154"/>
    <mergeCell ref="N156:O156"/>
    <mergeCell ref="P156:Q156"/>
    <mergeCell ref="R156:S156"/>
    <mergeCell ref="P144:Q145"/>
    <mergeCell ref="R144:S145"/>
    <mergeCell ref="R167:S167"/>
    <mergeCell ref="N175:O175"/>
    <mergeCell ref="P175:Q175"/>
    <mergeCell ref="R175:S175"/>
    <mergeCell ref="N174:O174"/>
    <mergeCell ref="P174:Q174"/>
    <mergeCell ref="R174:S174"/>
    <mergeCell ref="L16:M16"/>
    <mergeCell ref="N16:O16"/>
    <mergeCell ref="A12:B12"/>
    <mergeCell ref="C12:E12"/>
    <mergeCell ref="H12:I12"/>
    <mergeCell ref="A13:B13"/>
    <mergeCell ref="C13:E13"/>
    <mergeCell ref="H13:I13"/>
    <mergeCell ref="R16:S16"/>
    <mergeCell ref="P16:Q16"/>
    <mergeCell ref="F15:G15"/>
    <mergeCell ref="J13:K13"/>
    <mergeCell ref="L13:M13"/>
    <mergeCell ref="N14:O14"/>
    <mergeCell ref="P14:Q14"/>
    <mergeCell ref="R14:S14"/>
    <mergeCell ref="A43:B43"/>
    <mergeCell ref="F32:G32"/>
    <mergeCell ref="F33:G33"/>
    <mergeCell ref="F34:G34"/>
    <mergeCell ref="F35:G35"/>
    <mergeCell ref="F36:G36"/>
    <mergeCell ref="F37:G37"/>
    <mergeCell ref="F38:G38"/>
    <mergeCell ref="F39:G39"/>
    <mergeCell ref="F40:G40"/>
    <mergeCell ref="F23:G23"/>
    <mergeCell ref="F24:G24"/>
    <mergeCell ref="F25:G25"/>
    <mergeCell ref="F26:G26"/>
    <mergeCell ref="F27:G27"/>
    <mergeCell ref="F28:G28"/>
    <mergeCell ref="L11:M11"/>
    <mergeCell ref="N12:O12"/>
    <mergeCell ref="A15:B15"/>
    <mergeCell ref="C15:E15"/>
    <mergeCell ref="H10:I10"/>
    <mergeCell ref="J10:K10"/>
    <mergeCell ref="L10:M10"/>
    <mergeCell ref="N11:O11"/>
    <mergeCell ref="P11:Q11"/>
    <mergeCell ref="R11:S11"/>
    <mergeCell ref="A11:B11"/>
    <mergeCell ref="C11:E11"/>
    <mergeCell ref="A14:B14"/>
    <mergeCell ref="C14:E14"/>
    <mergeCell ref="H14:I14"/>
    <mergeCell ref="J14:K14"/>
    <mergeCell ref="L14:M14"/>
    <mergeCell ref="R12:S12"/>
    <mergeCell ref="L15:M15"/>
    <mergeCell ref="N15:O15"/>
    <mergeCell ref="P15:Q15"/>
    <mergeCell ref="R15:S15"/>
    <mergeCell ref="N13:O13"/>
    <mergeCell ref="P13:Q13"/>
    <mergeCell ref="R13:S13"/>
    <mergeCell ref="H15:I15"/>
    <mergeCell ref="J15:K15"/>
    <mergeCell ref="F134:G134"/>
    <mergeCell ref="F29:G29"/>
    <mergeCell ref="F30:G30"/>
    <mergeCell ref="F31:G31"/>
    <mergeCell ref="H22:I22"/>
    <mergeCell ref="F6:G9"/>
    <mergeCell ref="F10:G10"/>
    <mergeCell ref="F11:G11"/>
    <mergeCell ref="F12:G12"/>
    <mergeCell ref="F13:G13"/>
    <mergeCell ref="F14:G14"/>
    <mergeCell ref="J6:O6"/>
    <mergeCell ref="R8:S9"/>
    <mergeCell ref="F2:L2"/>
    <mergeCell ref="A2:E2"/>
    <mergeCell ref="J7:K9"/>
    <mergeCell ref="L7:M9"/>
    <mergeCell ref="N7:O9"/>
    <mergeCell ref="P8:Q9"/>
    <mergeCell ref="A6:B9"/>
    <mergeCell ref="C6:E9"/>
    <mergeCell ref="H6:I9"/>
    <mergeCell ref="P6:S7"/>
    <mergeCell ref="N10:O10"/>
    <mergeCell ref="P10:Q10"/>
    <mergeCell ref="R10:S10"/>
    <mergeCell ref="A10:B10"/>
    <mergeCell ref="C10:E10"/>
    <mergeCell ref="P12:Q12"/>
    <mergeCell ref="J12:K12"/>
    <mergeCell ref="H11:I11"/>
    <mergeCell ref="J11:K11"/>
    <mergeCell ref="L139:M139"/>
    <mergeCell ref="C135:E135"/>
    <mergeCell ref="F135:G135"/>
    <mergeCell ref="C139:E139"/>
    <mergeCell ref="F139:G139"/>
    <mergeCell ref="H139:I139"/>
    <mergeCell ref="J139:K139"/>
    <mergeCell ref="N142:O143"/>
    <mergeCell ref="R18:S18"/>
    <mergeCell ref="C40:E40"/>
    <mergeCell ref="C41:E41"/>
    <mergeCell ref="C42:E42"/>
    <mergeCell ref="C43:E43"/>
    <mergeCell ref="C129:E129"/>
    <mergeCell ref="C130:E130"/>
    <mergeCell ref="C131:E131"/>
    <mergeCell ref="F22:G22"/>
    <mergeCell ref="J135:K135"/>
    <mergeCell ref="N135:O135"/>
    <mergeCell ref="P135:Q135"/>
    <mergeCell ref="N139:O139"/>
    <mergeCell ref="P139:Q139"/>
    <mergeCell ref="R139:S139"/>
    <mergeCell ref="H135:I135"/>
    <mergeCell ref="R137:S137"/>
    <mergeCell ref="L135:M135"/>
    <mergeCell ref="P138:Q138"/>
    <mergeCell ref="R138:S138"/>
    <mergeCell ref="F138:G138"/>
    <mergeCell ref="H138:I138"/>
    <mergeCell ref="J138:K138"/>
    <mergeCell ref="L138:M138"/>
    <mergeCell ref="A135:B135"/>
    <mergeCell ref="A129:B129"/>
    <mergeCell ref="A130:B130"/>
    <mergeCell ref="A131:B131"/>
    <mergeCell ref="A132:B132"/>
    <mergeCell ref="Z7:Z9"/>
    <mergeCell ref="AA7:AA9"/>
    <mergeCell ref="P17:Q17"/>
    <mergeCell ref="R17:S17"/>
    <mergeCell ref="A16:B16"/>
    <mergeCell ref="H18:I18"/>
    <mergeCell ref="J18:K18"/>
    <mergeCell ref="L18:M18"/>
    <mergeCell ref="C16:E16"/>
    <mergeCell ref="A19:B19"/>
    <mergeCell ref="C19:E19"/>
    <mergeCell ref="A18:B18"/>
    <mergeCell ref="C18:E18"/>
    <mergeCell ref="N19:O19"/>
    <mergeCell ref="H19:I19"/>
    <mergeCell ref="J19:K19"/>
    <mergeCell ref="L19:M19"/>
    <mergeCell ref="N18:O18"/>
    <mergeCell ref="P18:Q18"/>
    <mergeCell ref="F18:G18"/>
    <mergeCell ref="F19:G19"/>
    <mergeCell ref="P19:Q19"/>
    <mergeCell ref="R19:S19"/>
    <mergeCell ref="F16:G16"/>
    <mergeCell ref="H16:I16"/>
    <mergeCell ref="J16:K16"/>
    <mergeCell ref="L12:M12"/>
    <mergeCell ref="A30:B30"/>
    <mergeCell ref="A31:B31"/>
    <mergeCell ref="A32:B32"/>
    <mergeCell ref="A33:B33"/>
    <mergeCell ref="A34:B34"/>
    <mergeCell ref="C20:E20"/>
    <mergeCell ref="F20:G20"/>
    <mergeCell ref="H20:I20"/>
    <mergeCell ref="J20:K20"/>
    <mergeCell ref="L20:M20"/>
    <mergeCell ref="N20:O20"/>
    <mergeCell ref="P20:Q20"/>
    <mergeCell ref="R20:S20"/>
    <mergeCell ref="P21:Q21"/>
    <mergeCell ref="R21:S21"/>
    <mergeCell ref="A22:B22"/>
    <mergeCell ref="A23:B23"/>
    <mergeCell ref="A24:B24"/>
    <mergeCell ref="A25:B25"/>
    <mergeCell ref="A26:B26"/>
    <mergeCell ref="A27:B27"/>
    <mergeCell ref="A28:B28"/>
    <mergeCell ref="A29:B29"/>
    <mergeCell ref="H23:I23"/>
    <mergeCell ref="H24:I24"/>
    <mergeCell ref="H25:I25"/>
    <mergeCell ref="H26:I26"/>
    <mergeCell ref="H27:I27"/>
    <mergeCell ref="H28:I28"/>
    <mergeCell ref="H29:I29"/>
    <mergeCell ref="H30:I30"/>
    <mergeCell ref="H31:I31"/>
    <mergeCell ref="A139:B139"/>
    <mergeCell ref="A17:B17"/>
    <mergeCell ref="C17:E17"/>
    <mergeCell ref="F17:G17"/>
    <mergeCell ref="H17:I17"/>
    <mergeCell ref="J17:K17"/>
    <mergeCell ref="L17:M17"/>
    <mergeCell ref="N17:O17"/>
    <mergeCell ref="A21:B21"/>
    <mergeCell ref="C21:E21"/>
    <mergeCell ref="F21:G21"/>
    <mergeCell ref="H21:I21"/>
    <mergeCell ref="J21:K21"/>
    <mergeCell ref="L21:M21"/>
    <mergeCell ref="A137:B137"/>
    <mergeCell ref="C137:E137"/>
    <mergeCell ref="F137:G137"/>
    <mergeCell ref="H137:I137"/>
    <mergeCell ref="J137:K137"/>
    <mergeCell ref="L137:M137"/>
    <mergeCell ref="N137:O137"/>
    <mergeCell ref="N21:O21"/>
    <mergeCell ref="A20:B20"/>
    <mergeCell ref="A136:B136"/>
    <mergeCell ref="C136:E136"/>
    <mergeCell ref="F136:G136"/>
    <mergeCell ref="H136:I136"/>
    <mergeCell ref="J136:K136"/>
    <mergeCell ref="L136:M136"/>
    <mergeCell ref="N136:O136"/>
    <mergeCell ref="A138:B138"/>
    <mergeCell ref="C138:E138"/>
    <mergeCell ref="T150:U150"/>
    <mergeCell ref="T146:U147"/>
    <mergeCell ref="T11:Y11"/>
    <mergeCell ref="R153:S153"/>
    <mergeCell ref="N153:O153"/>
    <mergeCell ref="P153:Q153"/>
    <mergeCell ref="N152:O152"/>
    <mergeCell ref="P152:Q152"/>
    <mergeCell ref="R152:S152"/>
    <mergeCell ref="N151:O151"/>
    <mergeCell ref="P151:Q151"/>
    <mergeCell ref="N150:O150"/>
    <mergeCell ref="P150:Q150"/>
    <mergeCell ref="R150:S150"/>
    <mergeCell ref="AB7:AB9"/>
    <mergeCell ref="AC7:AC9"/>
    <mergeCell ref="R135:S135"/>
    <mergeCell ref="P136:Q136"/>
    <mergeCell ref="R136:S136"/>
    <mergeCell ref="P137:Q137"/>
    <mergeCell ref="T142:U143"/>
    <mergeCell ref="T141:U141"/>
    <mergeCell ref="N149:O149"/>
    <mergeCell ref="P149:Q149"/>
    <mergeCell ref="N133:O133"/>
    <mergeCell ref="N31:O31"/>
    <mergeCell ref="N32:O32"/>
    <mergeCell ref="N33:O33"/>
    <mergeCell ref="N34:O34"/>
    <mergeCell ref="N35:O35"/>
    <mergeCell ref="N36:O36"/>
    <mergeCell ref="N37:O37"/>
    <mergeCell ref="T174:U174"/>
    <mergeCell ref="N167:O167"/>
    <mergeCell ref="P167:Q167"/>
    <mergeCell ref="AE6:AH7"/>
    <mergeCell ref="AE8:AE9"/>
    <mergeCell ref="AF8:AF9"/>
    <mergeCell ref="AG8:AG9"/>
    <mergeCell ref="AH8:AH9"/>
    <mergeCell ref="AI6:AL7"/>
    <mergeCell ref="AI8:AI9"/>
    <mergeCell ref="AJ8:AJ9"/>
    <mergeCell ref="AK8:AK9"/>
    <mergeCell ref="AL8:AL9"/>
    <mergeCell ref="P172:Q172"/>
    <mergeCell ref="R172:S172"/>
    <mergeCell ref="N173:O173"/>
    <mergeCell ref="P173:Q173"/>
    <mergeCell ref="R173:S173"/>
    <mergeCell ref="R164:S165"/>
    <mergeCell ref="N154:O154"/>
    <mergeCell ref="P154:Q154"/>
    <mergeCell ref="AD6:AD9"/>
    <mergeCell ref="T173:U173"/>
    <mergeCell ref="T172:U172"/>
    <mergeCell ref="T164:U165"/>
    <mergeCell ref="T162:U163"/>
    <mergeCell ref="T160:U161"/>
    <mergeCell ref="T159:U159"/>
    <mergeCell ref="T154:U154"/>
    <mergeCell ref="N168:O168"/>
    <mergeCell ref="P168:Q168"/>
    <mergeCell ref="R168:S168"/>
    <mergeCell ref="A141:A157"/>
    <mergeCell ref="B142:M143"/>
    <mergeCell ref="B144:M145"/>
    <mergeCell ref="B146:M147"/>
    <mergeCell ref="A159:A175"/>
    <mergeCell ref="N159:O159"/>
    <mergeCell ref="P159:Q159"/>
    <mergeCell ref="R159:S159"/>
    <mergeCell ref="B160:M161"/>
    <mergeCell ref="N160:O161"/>
    <mergeCell ref="P160:Q161"/>
    <mergeCell ref="R160:S161"/>
    <mergeCell ref="B162:M163"/>
    <mergeCell ref="N162:O163"/>
    <mergeCell ref="P162:Q163"/>
    <mergeCell ref="R162:S163"/>
    <mergeCell ref="B164:M165"/>
    <mergeCell ref="N164:O165"/>
    <mergeCell ref="P164:Q165"/>
    <mergeCell ref="N172:O172"/>
    <mergeCell ref="N171:O171"/>
    <mergeCell ref="P171:Q171"/>
    <mergeCell ref="R171:S171"/>
    <mergeCell ref="P142:Q143"/>
    <mergeCell ref="R142:S143"/>
    <mergeCell ref="B150:M151"/>
    <mergeCell ref="B152:M153"/>
    <mergeCell ref="B154:M155"/>
    <mergeCell ref="B156:M157"/>
    <mergeCell ref="B168:M169"/>
    <mergeCell ref="B170:M171"/>
    <mergeCell ref="B172:M173"/>
    <mergeCell ref="T168:U168"/>
    <mergeCell ref="N169:O169"/>
    <mergeCell ref="P169:Q169"/>
    <mergeCell ref="R169:S169"/>
    <mergeCell ref="T169:U169"/>
    <mergeCell ref="N170:O170"/>
    <mergeCell ref="P170:Q170"/>
    <mergeCell ref="R170:S170"/>
    <mergeCell ref="T170:U170"/>
    <mergeCell ref="AY6:BB7"/>
    <mergeCell ref="AY8:AY9"/>
    <mergeCell ref="AZ8:AZ9"/>
    <mergeCell ref="BA8:BA9"/>
    <mergeCell ref="BB8:BB9"/>
    <mergeCell ref="T137:Y137"/>
    <mergeCell ref="T138:Y138"/>
    <mergeCell ref="T139:Y139"/>
    <mergeCell ref="T43:Y43"/>
    <mergeCell ref="T129:Y129"/>
    <mergeCell ref="T130:Y130"/>
    <mergeCell ref="T131:Y131"/>
    <mergeCell ref="T132:Y132"/>
    <mergeCell ref="R149:S149"/>
    <mergeCell ref="T149:U149"/>
    <mergeCell ref="T157:U157"/>
    <mergeCell ref="T156:U156"/>
    <mergeCell ref="T155:U155"/>
    <mergeCell ref="T153:U153"/>
    <mergeCell ref="T151:U151"/>
    <mergeCell ref="N138:O138"/>
    <mergeCell ref="Z6:AC6"/>
    <mergeCell ref="T152:U152"/>
    <mergeCell ref="T175:U175"/>
    <mergeCell ref="AQ6:AT7"/>
    <mergeCell ref="AU6:AX7"/>
    <mergeCell ref="AQ8:AQ9"/>
    <mergeCell ref="AR8:AR9"/>
    <mergeCell ref="AS8:AS9"/>
    <mergeCell ref="AT8:AT9"/>
    <mergeCell ref="AU8:AU9"/>
    <mergeCell ref="AV8:AV9"/>
    <mergeCell ref="AW8:AW9"/>
    <mergeCell ref="AX8:AX9"/>
    <mergeCell ref="AM6:AP7"/>
    <mergeCell ref="AM8:AM9"/>
    <mergeCell ref="AN8:AN9"/>
    <mergeCell ref="AO8:AO9"/>
    <mergeCell ref="AP8:AP9"/>
    <mergeCell ref="T10:Y10"/>
    <mergeCell ref="T12:Y12"/>
    <mergeCell ref="T13:Y13"/>
    <mergeCell ref="T14:Y14"/>
    <mergeCell ref="T15:Y15"/>
    <mergeCell ref="T16:Y16"/>
    <mergeCell ref="T17:Y17"/>
    <mergeCell ref="T18:Y18"/>
    <mergeCell ref="T19:Y19"/>
    <mergeCell ref="T20:Y20"/>
    <mergeCell ref="T21:Y21"/>
    <mergeCell ref="T135:Y135"/>
    <mergeCell ref="T136:Y136"/>
    <mergeCell ref="T167:U167"/>
    <mergeCell ref="T171:U171"/>
    <mergeCell ref="T144:U145"/>
  </mergeCells>
  <phoneticPr fontId="1"/>
  <dataValidations count="4">
    <dataValidation type="list" allowBlank="1" showInputMessage="1" showErrorMessage="1" sqref="G137:G139 G10:G65 F10:F139">
      <formula1>$BC$10:$BF$10</formula1>
    </dataValidation>
    <dataValidation type="list" allowBlank="1" showInputMessage="1" showErrorMessage="1" sqref="I138:I139 H10:H139 I10:I99">
      <formula1>$BC$11:$BD$11</formula1>
    </dataValidation>
    <dataValidation type="list" allowBlank="1" showInputMessage="1" showErrorMessage="1" sqref="M137:M139 K138:K139 K10:K21 M10:M21 Q137:Q139 J10:J139 L10:L139 P10:P139 Q10:Q27">
      <formula1>$BC$12:$BD$12</formula1>
    </dataValidation>
    <dataValidation type="list" allowBlank="1" showInputMessage="1" showErrorMessage="1" sqref="O138:O139 O10:O21 N10:N139">
      <formula1>$BC$13:$BW$13</formula1>
    </dataValidation>
  </dataValidations>
  <printOptions horizontalCentered="1"/>
  <pageMargins left="0.7" right="0.7" top="0.75" bottom="0.75" header="0.3" footer="0.3"/>
  <pageSetup paperSize="9" scale="79" orientation="portrait" r:id="rId1"/>
  <rowBreaks count="1" manualBreakCount="1">
    <brk id="139" max="2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60"/>
  <sheetViews>
    <sheetView workbookViewId="0">
      <selection activeCell="L14" sqref="L14"/>
    </sheetView>
  </sheetViews>
  <sheetFormatPr defaultRowHeight="18.75"/>
  <cols>
    <col min="2" max="2" width="56.25" bestFit="1" customWidth="1"/>
    <col min="3" max="4" width="20.625" bestFit="1" customWidth="1"/>
    <col min="5" max="5" width="9" customWidth="1"/>
    <col min="8" max="8" width="10.25" customWidth="1"/>
    <col min="9" max="9" width="30.125" customWidth="1"/>
  </cols>
  <sheetData>
    <row r="2" spans="2:9">
      <c r="D2" t="s">
        <v>316</v>
      </c>
    </row>
    <row r="3" spans="2:9">
      <c r="B3" s="49" t="s">
        <v>298</v>
      </c>
      <c r="C3" s="749" t="str">
        <f>C4&amp;C5</f>
        <v/>
      </c>
      <c r="D3" s="49" t="e">
        <f>D4&amp;D5</f>
        <v>#N/A</v>
      </c>
      <c r="F3" s="289" t="s">
        <v>507</v>
      </c>
      <c r="G3" s="290"/>
      <c r="H3" s="290"/>
      <c r="I3" s="291"/>
    </row>
    <row r="4" spans="2:9">
      <c r="B4" s="49" t="s">
        <v>299</v>
      </c>
      <c r="C4" s="750"/>
      <c r="D4" s="54" t="s">
        <v>300</v>
      </c>
      <c r="F4" s="292" t="s">
        <v>459</v>
      </c>
      <c r="G4" s="288"/>
      <c r="H4" s="288"/>
      <c r="I4" s="293">
        <f>'請求書（幼稚園）'!N50</f>
        <v>0</v>
      </c>
    </row>
    <row r="5" spans="2:9">
      <c r="B5" s="49" t="s">
        <v>301</v>
      </c>
      <c r="C5" s="751"/>
      <c r="D5" s="49" t="e">
        <f>7+2*D6+17*2*D7</f>
        <v>#N/A</v>
      </c>
      <c r="F5" s="292" t="s">
        <v>503</v>
      </c>
      <c r="G5" s="288"/>
      <c r="H5" s="288"/>
      <c r="I5" s="293" t="e">
        <f>LOOKUP(I4,C44:C60,B44:B60)</f>
        <v>#N/A</v>
      </c>
    </row>
    <row r="6" spans="2:9">
      <c r="B6" s="49" t="s">
        <v>0</v>
      </c>
      <c r="C6" s="49">
        <f>'請求書（幼稚園）'!F40</f>
        <v>0</v>
      </c>
      <c r="D6" s="49" t="e">
        <f>LOOKUP(C6,C44:C60,B44:B60)</f>
        <v>#N/A</v>
      </c>
      <c r="F6" s="292" t="s">
        <v>504</v>
      </c>
      <c r="G6" s="288"/>
      <c r="H6" s="288"/>
      <c r="I6" s="294" t="e">
        <f>I7&amp;D5</f>
        <v>#N/A</v>
      </c>
    </row>
    <row r="7" spans="2:9">
      <c r="B7" s="49" t="s">
        <v>4</v>
      </c>
      <c r="C7" s="49">
        <f>'請求書（幼稚園）'!F41</f>
        <v>0</v>
      </c>
      <c r="D7" s="49" t="e">
        <f>INDEX(B44:B51,MATCH(C7,D44:D51,0))</f>
        <v>#N/A</v>
      </c>
      <c r="F7" s="295" t="s">
        <v>505</v>
      </c>
      <c r="G7" s="296"/>
      <c r="H7" s="296"/>
      <c r="I7" s="297" t="s">
        <v>506</v>
      </c>
    </row>
    <row r="9" spans="2:9">
      <c r="B9" s="49" t="s">
        <v>302</v>
      </c>
      <c r="C9" s="138" t="s">
        <v>312</v>
      </c>
      <c r="D9" s="49">
        <v>3</v>
      </c>
    </row>
    <row r="10" spans="2:9">
      <c r="B10" s="748" t="s">
        <v>303</v>
      </c>
      <c r="C10" s="139" t="s">
        <v>313</v>
      </c>
      <c r="D10" s="49">
        <v>7</v>
      </c>
      <c r="I10" s="288"/>
    </row>
    <row r="11" spans="2:9">
      <c r="B11" s="748"/>
      <c r="C11" s="138" t="s">
        <v>312</v>
      </c>
      <c r="D11" s="49">
        <v>9</v>
      </c>
    </row>
    <row r="12" spans="2:9">
      <c r="B12" s="752" t="s">
        <v>304</v>
      </c>
      <c r="C12" s="47" t="s">
        <v>313</v>
      </c>
      <c r="D12" s="49">
        <v>12</v>
      </c>
    </row>
    <row r="13" spans="2:9">
      <c r="B13" s="752"/>
      <c r="C13" s="48" t="s">
        <v>312</v>
      </c>
      <c r="D13" s="49">
        <v>13</v>
      </c>
    </row>
    <row r="14" spans="2:9">
      <c r="B14" s="753" t="s">
        <v>358</v>
      </c>
      <c r="C14" s="139" t="s">
        <v>313</v>
      </c>
      <c r="D14" s="49">
        <v>16</v>
      </c>
    </row>
    <row r="15" spans="2:9">
      <c r="B15" s="753"/>
      <c r="C15" s="138" t="s">
        <v>312</v>
      </c>
      <c r="D15" s="49">
        <v>18</v>
      </c>
    </row>
    <row r="16" spans="2:9">
      <c r="B16" s="753" t="s">
        <v>359</v>
      </c>
      <c r="C16" s="139" t="s">
        <v>313</v>
      </c>
      <c r="D16" s="49">
        <v>21</v>
      </c>
    </row>
    <row r="17" spans="2:4">
      <c r="B17" s="753"/>
      <c r="C17" s="138" t="s">
        <v>312</v>
      </c>
      <c r="D17" s="49">
        <v>23</v>
      </c>
    </row>
    <row r="18" spans="2:4">
      <c r="B18" s="754" t="s">
        <v>305</v>
      </c>
      <c r="C18" s="47" t="s">
        <v>313</v>
      </c>
      <c r="D18" s="49">
        <v>26</v>
      </c>
    </row>
    <row r="19" spans="2:4">
      <c r="B19" s="755"/>
      <c r="C19" s="48" t="s">
        <v>312</v>
      </c>
      <c r="D19" s="49">
        <v>28</v>
      </c>
    </row>
    <row r="20" spans="2:4">
      <c r="B20" s="756" t="s">
        <v>306</v>
      </c>
      <c r="C20" s="139" t="s">
        <v>313</v>
      </c>
      <c r="D20" s="49">
        <v>31</v>
      </c>
    </row>
    <row r="21" spans="2:4">
      <c r="B21" s="756"/>
      <c r="C21" s="138" t="s">
        <v>312</v>
      </c>
      <c r="D21" s="49">
        <v>34</v>
      </c>
    </row>
    <row r="22" spans="2:4">
      <c r="B22" s="748" t="s">
        <v>307</v>
      </c>
      <c r="C22" s="139" t="s">
        <v>313</v>
      </c>
      <c r="D22" s="49">
        <v>37</v>
      </c>
    </row>
    <row r="23" spans="2:4">
      <c r="B23" s="748"/>
      <c r="C23" s="138" t="s">
        <v>312</v>
      </c>
      <c r="D23" s="49">
        <v>39</v>
      </c>
    </row>
    <row r="24" spans="2:4">
      <c r="B24" s="747" t="s">
        <v>317</v>
      </c>
      <c r="C24" s="139" t="s">
        <v>313</v>
      </c>
      <c r="D24" s="49">
        <v>42</v>
      </c>
    </row>
    <row r="25" spans="2:4">
      <c r="B25" s="748"/>
      <c r="C25" s="138" t="s">
        <v>312</v>
      </c>
      <c r="D25" s="49">
        <v>44</v>
      </c>
    </row>
    <row r="26" spans="2:4">
      <c r="B26" s="747" t="s">
        <v>318</v>
      </c>
      <c r="C26" s="139" t="s">
        <v>313</v>
      </c>
      <c r="D26" s="49">
        <v>46</v>
      </c>
    </row>
    <row r="27" spans="2:4">
      <c r="B27" s="748"/>
      <c r="C27" s="138" t="s">
        <v>312</v>
      </c>
      <c r="D27" s="49">
        <v>48</v>
      </c>
    </row>
    <row r="28" spans="2:4">
      <c r="B28" s="50" t="s">
        <v>308</v>
      </c>
      <c r="C28" s="139" t="s">
        <v>313</v>
      </c>
      <c r="D28" s="49">
        <v>50</v>
      </c>
    </row>
    <row r="29" spans="2:4">
      <c r="B29" s="51" t="s">
        <v>309</v>
      </c>
      <c r="C29" s="52" t="s">
        <v>314</v>
      </c>
      <c r="D29" s="49">
        <v>52</v>
      </c>
    </row>
    <row r="30" spans="2:4">
      <c r="B30" s="748" t="s">
        <v>310</v>
      </c>
      <c r="C30" s="139" t="s">
        <v>313</v>
      </c>
      <c r="D30" s="49">
        <v>54</v>
      </c>
    </row>
    <row r="31" spans="2:4">
      <c r="B31" s="748"/>
      <c r="C31" s="138" t="s">
        <v>312</v>
      </c>
      <c r="D31" s="49">
        <v>56</v>
      </c>
    </row>
    <row r="32" spans="2:4" ht="27">
      <c r="B32" s="139" t="s">
        <v>311</v>
      </c>
      <c r="C32" s="53" t="s">
        <v>315</v>
      </c>
      <c r="D32" s="49">
        <v>60</v>
      </c>
    </row>
    <row r="33" spans="1:6">
      <c r="B33" s="49" t="s">
        <v>319</v>
      </c>
      <c r="C33" s="49">
        <f>IFERROR('請求書（幼稚園）'!K125,"その他")</f>
        <v>0</v>
      </c>
      <c r="D33" s="49" t="str">
        <f>IFERROR(INDEX(B44:B48,MATCH(C33,E44:E48,0)),"4")</f>
        <v>4</v>
      </c>
    </row>
    <row r="34" spans="1:6">
      <c r="B34" s="49" t="s">
        <v>367</v>
      </c>
      <c r="C34" s="49" t="str">
        <f>IFERROR('請求書（幼稚園）'!K131,"0")</f>
        <v>非適用</v>
      </c>
      <c r="D34" s="49">
        <f>IFERROR(INDEX(B44:B46,MATCH(C34,F44:F46,0)),"0")</f>
        <v>0</v>
      </c>
    </row>
    <row r="35" spans="1:6">
      <c r="B35" s="747" t="s">
        <v>420</v>
      </c>
      <c r="C35" s="49" t="s">
        <v>316</v>
      </c>
      <c r="D35" s="54" t="e">
        <f>C36&amp;D36</f>
        <v>#N/A</v>
      </c>
    </row>
    <row r="36" spans="1:6">
      <c r="B36" s="748"/>
      <c r="C36" s="54" t="s">
        <v>431</v>
      </c>
      <c r="D36" s="49" t="e">
        <f>4+3*D6</f>
        <v>#N/A</v>
      </c>
    </row>
    <row r="41" spans="1:6">
      <c r="A41" s="55"/>
      <c r="B41" s="55"/>
      <c r="C41" s="55"/>
      <c r="D41" s="55"/>
      <c r="E41" s="55"/>
      <c r="F41" s="55"/>
    </row>
    <row r="42" spans="1:6">
      <c r="A42" s="55"/>
      <c r="B42" s="55"/>
      <c r="C42" s="55"/>
      <c r="D42" s="55"/>
      <c r="E42" s="55"/>
      <c r="F42" s="55"/>
    </row>
    <row r="43" spans="1:6">
      <c r="A43" s="55"/>
      <c r="B43" s="55" t="s">
        <v>282</v>
      </c>
      <c r="C43" s="55" t="s">
        <v>284</v>
      </c>
      <c r="D43" s="55" t="s">
        <v>283</v>
      </c>
      <c r="E43" s="55" t="s">
        <v>285</v>
      </c>
      <c r="F43" s="55" t="s">
        <v>272</v>
      </c>
    </row>
    <row r="44" spans="1:6">
      <c r="B44">
        <v>0</v>
      </c>
      <c r="C44">
        <v>15</v>
      </c>
      <c r="D44" t="s">
        <v>286</v>
      </c>
      <c r="E44" t="s">
        <v>287</v>
      </c>
      <c r="F44" t="s">
        <v>369</v>
      </c>
    </row>
    <row r="45" spans="1:6">
      <c r="B45">
        <v>1</v>
      </c>
      <c r="C45">
        <v>16</v>
      </c>
      <c r="D45" t="s">
        <v>288</v>
      </c>
      <c r="E45" t="s">
        <v>289</v>
      </c>
      <c r="F45" t="s">
        <v>324</v>
      </c>
    </row>
    <row r="46" spans="1:6">
      <c r="B46">
        <v>2</v>
      </c>
      <c r="C46">
        <v>26</v>
      </c>
      <c r="D46" t="s">
        <v>290</v>
      </c>
      <c r="E46" t="s">
        <v>291</v>
      </c>
      <c r="F46" t="s">
        <v>325</v>
      </c>
    </row>
    <row r="47" spans="1:6">
      <c r="B47">
        <v>3</v>
      </c>
      <c r="C47">
        <v>36</v>
      </c>
      <c r="D47" t="s">
        <v>295</v>
      </c>
      <c r="E47" t="s">
        <v>292</v>
      </c>
      <c r="F47" t="s">
        <v>326</v>
      </c>
    </row>
    <row r="48" spans="1:6">
      <c r="B48">
        <v>4</v>
      </c>
      <c r="C48">
        <v>46</v>
      </c>
      <c r="D48" t="s">
        <v>296</v>
      </c>
      <c r="E48" t="s">
        <v>81</v>
      </c>
    </row>
    <row r="49" spans="2:4">
      <c r="B49">
        <v>5</v>
      </c>
      <c r="C49">
        <v>61</v>
      </c>
      <c r="D49" t="s">
        <v>297</v>
      </c>
    </row>
    <row r="50" spans="2:4">
      <c r="B50">
        <v>6</v>
      </c>
      <c r="C50">
        <v>76</v>
      </c>
      <c r="D50" t="s">
        <v>293</v>
      </c>
    </row>
    <row r="51" spans="2:4">
      <c r="B51">
        <v>7</v>
      </c>
      <c r="C51">
        <v>91</v>
      </c>
      <c r="D51" t="s">
        <v>294</v>
      </c>
    </row>
    <row r="52" spans="2:4">
      <c r="B52">
        <v>8</v>
      </c>
      <c r="C52">
        <v>106</v>
      </c>
    </row>
    <row r="53" spans="2:4">
      <c r="B53">
        <v>9</v>
      </c>
      <c r="C53">
        <v>121</v>
      </c>
    </row>
    <row r="54" spans="2:4">
      <c r="B54">
        <v>10</v>
      </c>
      <c r="C54">
        <v>136</v>
      </c>
    </row>
    <row r="55" spans="2:4">
      <c r="B55">
        <v>11</v>
      </c>
      <c r="C55">
        <v>151</v>
      </c>
    </row>
    <row r="56" spans="2:4">
      <c r="B56">
        <v>12</v>
      </c>
      <c r="C56">
        <v>181</v>
      </c>
    </row>
    <row r="57" spans="2:4">
      <c r="B57">
        <v>13</v>
      </c>
      <c r="C57">
        <v>211</v>
      </c>
    </row>
    <row r="58" spans="2:4">
      <c r="B58">
        <v>14</v>
      </c>
      <c r="C58">
        <v>241</v>
      </c>
    </row>
    <row r="59" spans="2:4">
      <c r="B59">
        <v>15</v>
      </c>
      <c r="C59">
        <v>271</v>
      </c>
    </row>
    <row r="60" spans="2:4">
      <c r="B60">
        <v>16</v>
      </c>
      <c r="C60">
        <v>301</v>
      </c>
    </row>
  </sheetData>
  <mergeCells count="12">
    <mergeCell ref="B35:B36"/>
    <mergeCell ref="C3:C5"/>
    <mergeCell ref="B10:B11"/>
    <mergeCell ref="B12:B13"/>
    <mergeCell ref="B14:B15"/>
    <mergeCell ref="B16:B17"/>
    <mergeCell ref="B18:B19"/>
    <mergeCell ref="B20:B21"/>
    <mergeCell ref="B22:B23"/>
    <mergeCell ref="B24:B25"/>
    <mergeCell ref="B26:B27"/>
    <mergeCell ref="B30:B31"/>
  </mergeCells>
  <phoneticPr fontId="1"/>
  <conditionalFormatting sqref="B13 B12:C12">
    <cfRule type="expression" dxfId="47" priority="1" stopIfTrue="1">
      <formula>#REF!=0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N278"/>
  <sheetViews>
    <sheetView zoomScale="70" zoomScaleNormal="70" workbookViewId="0">
      <selection activeCell="G7" sqref="G7"/>
    </sheetView>
  </sheetViews>
  <sheetFormatPr defaultRowHeight="18.75"/>
  <cols>
    <col min="1" max="1" width="11.375" style="56" customWidth="1"/>
    <col min="2" max="2" width="8.625" style="78" customWidth="1"/>
    <col min="3" max="3" width="9" style="56"/>
    <col min="4" max="4" width="10" style="56" customWidth="1"/>
    <col min="5" max="5" width="9" style="56"/>
    <col min="6" max="6" width="12.25" style="123" customWidth="1"/>
    <col min="7" max="7" width="12.25" style="124" customWidth="1"/>
    <col min="8" max="8" width="9" style="57"/>
    <col min="9" max="9" width="6.25" style="123" customWidth="1"/>
    <col min="10" max="10" width="7.125" style="124" customWidth="1"/>
    <col min="11" max="11" width="6.625" style="125" customWidth="1"/>
    <col min="12" max="12" width="9" style="56"/>
    <col min="13" max="13" width="6.875" style="123" bestFit="1" customWidth="1"/>
    <col min="14" max="17" width="9" style="56"/>
    <col min="18" max="18" width="8.375" style="123" bestFit="1" customWidth="1"/>
    <col min="19" max="19" width="9" style="56"/>
    <col min="20" max="20" width="10.625" style="56" customWidth="1"/>
    <col min="21" max="21" width="9" style="56"/>
    <col min="22" max="22" width="8" style="123" bestFit="1" customWidth="1"/>
    <col min="23" max="26" width="9" style="56"/>
    <col min="27" max="27" width="8" style="123" bestFit="1" customWidth="1"/>
    <col min="28" max="31" width="9" style="56"/>
    <col min="32" max="32" width="6.875" style="123" bestFit="1" customWidth="1"/>
    <col min="33" max="33" width="9" style="56"/>
    <col min="34" max="34" width="9" style="149"/>
    <col min="35" max="36" width="9" style="56"/>
    <col min="37" max="37" width="11.5" style="149" customWidth="1"/>
    <col min="38" max="38" width="10.875" style="56" customWidth="1"/>
    <col min="39" max="40" width="9" style="56"/>
    <col min="41" max="41" width="23.75" style="56" customWidth="1"/>
    <col min="42" max="42" width="9" style="56"/>
    <col min="43" max="43" width="7.125" style="123" customWidth="1"/>
    <col min="44" max="45" width="9" style="56"/>
    <col min="46" max="46" width="11.625" style="56" customWidth="1"/>
    <col min="47" max="47" width="9" style="56"/>
    <col min="48" max="48" width="25.5" style="56" customWidth="1"/>
    <col min="49" max="49" width="9" style="56"/>
    <col min="50" max="50" width="28.625" style="56" customWidth="1"/>
    <col min="51" max="51" width="9" style="56"/>
    <col min="52" max="52" width="22" style="56" customWidth="1"/>
    <col min="53" max="53" width="9" style="56"/>
    <col min="54" max="54" width="27.375" style="56" customWidth="1"/>
    <col min="55" max="55" width="9" style="56"/>
    <col min="56" max="56" width="10.5" style="123" customWidth="1"/>
    <col min="57" max="57" width="9" style="56"/>
    <col min="58" max="58" width="23.5" style="56" customWidth="1"/>
    <col min="59" max="59" width="6.5" style="56" customWidth="1"/>
    <col min="60" max="60" width="7" style="57" customWidth="1"/>
    <col min="61" max="61" width="4" style="56" customWidth="1"/>
    <col min="62" max="62" width="8.125" style="56" customWidth="1"/>
    <col min="63" max="63" width="10.125" style="56" customWidth="1"/>
    <col min="64" max="64" width="10" style="56" customWidth="1"/>
    <col min="65" max="65" width="9" style="56"/>
    <col min="66" max="66" width="18.5" style="125" customWidth="1"/>
    <col min="67" max="16384" width="9" style="56"/>
  </cols>
  <sheetData>
    <row r="1" spans="1:66" ht="45" customHeight="1">
      <c r="A1" s="770" t="s">
        <v>144</v>
      </c>
      <c r="B1" s="772" t="s">
        <v>145</v>
      </c>
      <c r="C1" s="770" t="s">
        <v>146</v>
      </c>
      <c r="D1" s="770" t="s">
        <v>147</v>
      </c>
      <c r="F1" s="774" t="s">
        <v>403</v>
      </c>
      <c r="G1" s="775"/>
      <c r="I1" s="784" t="s">
        <v>148</v>
      </c>
      <c r="J1" s="785"/>
      <c r="K1" s="786"/>
      <c r="M1" s="767" t="s">
        <v>149</v>
      </c>
      <c r="N1" s="768"/>
      <c r="O1" s="768"/>
      <c r="P1" s="769"/>
      <c r="R1" s="778" t="s">
        <v>150</v>
      </c>
      <c r="S1" s="779"/>
      <c r="T1" s="780"/>
      <c r="V1" s="781" t="s">
        <v>151</v>
      </c>
      <c r="W1" s="782"/>
      <c r="X1" s="782"/>
      <c r="Y1" s="783"/>
      <c r="AA1" s="781" t="s">
        <v>152</v>
      </c>
      <c r="AB1" s="782"/>
      <c r="AC1" s="782"/>
      <c r="AD1" s="783"/>
      <c r="AE1" s="58"/>
      <c r="AF1" s="778" t="s">
        <v>153</v>
      </c>
      <c r="AG1" s="779"/>
      <c r="AH1" s="779"/>
      <c r="AI1" s="780"/>
      <c r="AK1" s="767" t="s">
        <v>154</v>
      </c>
      <c r="AL1" s="768"/>
      <c r="AM1" s="768"/>
      <c r="AN1" s="768"/>
      <c r="AO1" s="769"/>
      <c r="AQ1" s="778" t="s">
        <v>155</v>
      </c>
      <c r="AR1" s="779"/>
      <c r="AS1" s="779"/>
      <c r="AT1" s="780"/>
      <c r="AV1" s="778" t="s">
        <v>156</v>
      </c>
      <c r="AW1" s="795"/>
      <c r="AX1" s="780"/>
      <c r="AZ1" s="778" t="s">
        <v>157</v>
      </c>
      <c r="BA1" s="779"/>
      <c r="BB1" s="780"/>
      <c r="BD1" s="765" t="s">
        <v>404</v>
      </c>
      <c r="BF1" s="773" t="s">
        <v>405</v>
      </c>
      <c r="BH1" s="797" t="s">
        <v>158</v>
      </c>
      <c r="BI1" s="798"/>
      <c r="BJ1" s="798"/>
      <c r="BK1" s="798"/>
      <c r="BL1" s="799"/>
      <c r="BN1" s="765" t="s">
        <v>406</v>
      </c>
    </row>
    <row r="2" spans="1:66">
      <c r="A2" s="770"/>
      <c r="B2" s="772"/>
      <c r="C2" s="770"/>
      <c r="D2" s="770"/>
      <c r="F2" s="776"/>
      <c r="G2" s="777"/>
      <c r="I2" s="787"/>
      <c r="J2" s="788"/>
      <c r="K2" s="789"/>
      <c r="M2" s="59"/>
      <c r="N2" s="60"/>
      <c r="O2" s="790" t="s">
        <v>148</v>
      </c>
      <c r="P2" s="791"/>
      <c r="R2" s="61"/>
      <c r="S2" s="792" t="s">
        <v>148</v>
      </c>
      <c r="T2" s="793"/>
      <c r="V2" s="59"/>
      <c r="W2" s="60"/>
      <c r="X2" s="792" t="s">
        <v>148</v>
      </c>
      <c r="Y2" s="793"/>
      <c r="AA2" s="59"/>
      <c r="AB2" s="60"/>
      <c r="AC2" s="792" t="s">
        <v>148</v>
      </c>
      <c r="AD2" s="793"/>
      <c r="AF2" s="62"/>
      <c r="AG2" s="63"/>
      <c r="AH2" s="792" t="s">
        <v>148</v>
      </c>
      <c r="AI2" s="793"/>
      <c r="AK2" s="151"/>
      <c r="AL2" s="63"/>
      <c r="AM2" s="63"/>
      <c r="AN2" s="792" t="s">
        <v>148</v>
      </c>
      <c r="AO2" s="793"/>
      <c r="AQ2" s="64"/>
      <c r="AR2" s="63"/>
      <c r="AS2" s="792" t="s">
        <v>148</v>
      </c>
      <c r="AT2" s="793"/>
      <c r="AV2" s="64"/>
      <c r="AW2" s="63"/>
      <c r="AX2" s="771" t="s">
        <v>148</v>
      </c>
      <c r="AZ2" s="61"/>
      <c r="BA2" s="60"/>
      <c r="BB2" s="771" t="s">
        <v>148</v>
      </c>
      <c r="BD2" s="766"/>
      <c r="BF2" s="796"/>
      <c r="BH2" s="800"/>
      <c r="BI2" s="801"/>
      <c r="BJ2" s="801"/>
      <c r="BK2" s="801"/>
      <c r="BL2" s="802"/>
      <c r="BN2" s="766"/>
    </row>
    <row r="3" spans="1:66">
      <c r="A3" s="770"/>
      <c r="B3" s="772"/>
      <c r="C3" s="770"/>
      <c r="D3" s="770"/>
      <c r="F3" s="776"/>
      <c r="G3" s="777"/>
      <c r="I3" s="65"/>
      <c r="J3" s="66"/>
      <c r="K3" s="67"/>
      <c r="M3" s="68"/>
      <c r="N3" s="60"/>
      <c r="O3" s="790"/>
      <c r="P3" s="791"/>
      <c r="R3" s="69"/>
      <c r="S3" s="790"/>
      <c r="T3" s="791"/>
      <c r="V3" s="68"/>
      <c r="W3" s="60"/>
      <c r="X3" s="790"/>
      <c r="Y3" s="791"/>
      <c r="AA3" s="68"/>
      <c r="AB3" s="60"/>
      <c r="AC3" s="790"/>
      <c r="AD3" s="791"/>
      <c r="AF3" s="68"/>
      <c r="AG3" s="60"/>
      <c r="AH3" s="790"/>
      <c r="AI3" s="791"/>
      <c r="AK3" s="152"/>
      <c r="AL3" s="60"/>
      <c r="AM3" s="60"/>
      <c r="AN3" s="790"/>
      <c r="AO3" s="791"/>
      <c r="AQ3" s="68"/>
      <c r="AR3" s="60"/>
      <c r="AS3" s="790"/>
      <c r="AT3" s="791"/>
      <c r="AV3" s="61"/>
      <c r="AW3" s="60"/>
      <c r="AX3" s="794"/>
      <c r="AZ3" s="61"/>
      <c r="BA3" s="60"/>
      <c r="BB3" s="794"/>
      <c r="BD3" s="70"/>
      <c r="BF3" s="796"/>
      <c r="BH3" s="800"/>
      <c r="BI3" s="801"/>
      <c r="BJ3" s="801"/>
      <c r="BK3" s="801"/>
      <c r="BL3" s="802"/>
      <c r="BN3" s="70"/>
    </row>
    <row r="4" spans="1:66">
      <c r="A4" s="771"/>
      <c r="B4" s="773"/>
      <c r="C4" s="771"/>
      <c r="D4" s="771"/>
      <c r="F4" s="65"/>
      <c r="G4" s="71" t="s">
        <v>407</v>
      </c>
      <c r="I4" s="68"/>
      <c r="J4" s="72" t="s">
        <v>408</v>
      </c>
      <c r="K4" s="67"/>
      <c r="M4" s="65"/>
      <c r="N4" s="60"/>
      <c r="O4" s="790"/>
      <c r="P4" s="791"/>
      <c r="R4" s="68"/>
      <c r="S4" s="790"/>
      <c r="T4" s="791"/>
      <c r="V4" s="65"/>
      <c r="W4" s="60"/>
      <c r="X4" s="790"/>
      <c r="Y4" s="791"/>
      <c r="AA4" s="65"/>
      <c r="AB4" s="73"/>
      <c r="AC4" s="790"/>
      <c r="AD4" s="791"/>
      <c r="AF4" s="65"/>
      <c r="AG4" s="60"/>
      <c r="AH4" s="790"/>
      <c r="AI4" s="791"/>
      <c r="AK4" s="152"/>
      <c r="AL4" s="60"/>
      <c r="AM4" s="60"/>
      <c r="AN4" s="790"/>
      <c r="AO4" s="791"/>
      <c r="AQ4" s="65"/>
      <c r="AR4" s="60"/>
      <c r="AS4" s="790"/>
      <c r="AT4" s="791"/>
      <c r="AV4" s="61"/>
      <c r="AW4" s="60"/>
      <c r="AX4" s="794"/>
      <c r="AZ4" s="61"/>
      <c r="BA4" s="60"/>
      <c r="BB4" s="794"/>
      <c r="BD4" s="69"/>
      <c r="BF4" s="74"/>
      <c r="BH4" s="59"/>
      <c r="BI4" s="60"/>
      <c r="BJ4" s="60"/>
      <c r="BK4" s="60"/>
      <c r="BL4" s="73"/>
      <c r="BN4" s="69"/>
    </row>
    <row r="5" spans="1:66">
      <c r="A5" s="75" t="s">
        <v>159</v>
      </c>
      <c r="B5" s="76" t="s">
        <v>160</v>
      </c>
      <c r="C5" s="75" t="s">
        <v>161</v>
      </c>
      <c r="D5" s="75" t="s">
        <v>162</v>
      </c>
      <c r="F5" s="809" t="s">
        <v>409</v>
      </c>
      <c r="G5" s="810"/>
      <c r="I5" s="809" t="s">
        <v>410</v>
      </c>
      <c r="J5" s="811"/>
      <c r="K5" s="810"/>
      <c r="M5" s="803" t="s">
        <v>163</v>
      </c>
      <c r="N5" s="804"/>
      <c r="O5" s="804"/>
      <c r="P5" s="805"/>
      <c r="R5" s="806" t="s">
        <v>164</v>
      </c>
      <c r="S5" s="807"/>
      <c r="T5" s="808"/>
      <c r="V5" s="806" t="s">
        <v>165</v>
      </c>
      <c r="W5" s="807"/>
      <c r="X5" s="807"/>
      <c r="Y5" s="808"/>
      <c r="AA5" s="806" t="s">
        <v>166</v>
      </c>
      <c r="AB5" s="807"/>
      <c r="AC5" s="807"/>
      <c r="AD5" s="808"/>
      <c r="AF5" s="803" t="s">
        <v>167</v>
      </c>
      <c r="AG5" s="804"/>
      <c r="AH5" s="804"/>
      <c r="AI5" s="805"/>
      <c r="AK5" s="803" t="s">
        <v>168</v>
      </c>
      <c r="AL5" s="804"/>
      <c r="AM5" s="804"/>
      <c r="AN5" s="804"/>
      <c r="AO5" s="805"/>
      <c r="AQ5" s="806" t="s">
        <v>169</v>
      </c>
      <c r="AR5" s="807"/>
      <c r="AS5" s="807"/>
      <c r="AT5" s="808"/>
      <c r="AV5" s="806" t="s">
        <v>170</v>
      </c>
      <c r="AW5" s="807"/>
      <c r="AX5" s="808"/>
      <c r="AZ5" s="806" t="s">
        <v>171</v>
      </c>
      <c r="BA5" s="807"/>
      <c r="BB5" s="808"/>
      <c r="BD5" s="77" t="s">
        <v>411</v>
      </c>
      <c r="BF5" s="75" t="s">
        <v>172</v>
      </c>
      <c r="BH5" s="803" t="s">
        <v>173</v>
      </c>
      <c r="BI5" s="804"/>
      <c r="BJ5" s="804"/>
      <c r="BK5" s="804"/>
      <c r="BL5" s="805"/>
      <c r="BN5" s="77" t="s">
        <v>412</v>
      </c>
    </row>
    <row r="6" spans="1:66">
      <c r="F6" s="79"/>
      <c r="G6" s="80"/>
      <c r="I6" s="81"/>
      <c r="J6" s="82"/>
      <c r="K6" s="83"/>
      <c r="M6" s="84"/>
      <c r="R6" s="81"/>
      <c r="V6" s="85"/>
      <c r="AA6" s="85"/>
      <c r="AF6" s="84"/>
      <c r="AQ6" s="84"/>
      <c r="BD6" s="84"/>
      <c r="BN6" s="86"/>
    </row>
    <row r="7" spans="1:66" ht="37.5">
      <c r="A7" s="770" t="s">
        <v>174</v>
      </c>
      <c r="B7" s="87" t="s">
        <v>175</v>
      </c>
      <c r="C7" s="63" t="s">
        <v>176</v>
      </c>
      <c r="D7" s="88" t="s">
        <v>177</v>
      </c>
      <c r="F7" s="89">
        <v>116300</v>
      </c>
      <c r="G7" s="90">
        <v>124420</v>
      </c>
      <c r="H7" s="57" t="s">
        <v>178</v>
      </c>
      <c r="I7" s="91">
        <v>1140</v>
      </c>
      <c r="J7" s="92">
        <v>1220</v>
      </c>
      <c r="K7" s="93" t="s">
        <v>413</v>
      </c>
      <c r="L7" s="56" t="s">
        <v>178</v>
      </c>
      <c r="M7" s="757">
        <v>7650</v>
      </c>
      <c r="N7" s="144" t="s">
        <v>178</v>
      </c>
      <c r="O7" s="144">
        <v>70</v>
      </c>
      <c r="P7" s="142" t="s">
        <v>179</v>
      </c>
      <c r="Q7" s="56" t="s">
        <v>178</v>
      </c>
      <c r="R7" s="94">
        <v>8120</v>
      </c>
      <c r="S7" s="95">
        <v>80</v>
      </c>
      <c r="T7" s="95" t="s">
        <v>179</v>
      </c>
      <c r="V7" s="96"/>
      <c r="AA7" s="96" t="s">
        <v>180</v>
      </c>
      <c r="AE7" s="56" t="s">
        <v>178</v>
      </c>
      <c r="AF7" s="759">
        <v>5780</v>
      </c>
      <c r="AG7" s="63" t="s">
        <v>178</v>
      </c>
      <c r="AH7" s="759">
        <v>50</v>
      </c>
      <c r="AI7" s="88" t="s">
        <v>181</v>
      </c>
      <c r="AJ7" s="56" t="s">
        <v>178</v>
      </c>
      <c r="AK7" s="145">
        <v>32500</v>
      </c>
      <c r="AL7" s="63" t="s">
        <v>182</v>
      </c>
      <c r="AM7" s="63" t="s">
        <v>178</v>
      </c>
      <c r="AN7" s="63">
        <v>320</v>
      </c>
      <c r="AO7" s="88" t="s">
        <v>183</v>
      </c>
      <c r="AP7" s="56" t="s">
        <v>178</v>
      </c>
      <c r="AQ7" s="757">
        <v>3640</v>
      </c>
      <c r="AR7" s="63" t="s">
        <v>178</v>
      </c>
      <c r="AS7" s="63">
        <v>30</v>
      </c>
      <c r="AT7" s="88" t="s">
        <v>181</v>
      </c>
      <c r="AU7" s="56" t="s">
        <v>178</v>
      </c>
      <c r="AV7" s="62">
        <v>2730</v>
      </c>
      <c r="AW7" s="97" t="s">
        <v>178</v>
      </c>
      <c r="AX7" s="98">
        <v>20</v>
      </c>
      <c r="AY7" s="56" t="s">
        <v>178</v>
      </c>
      <c r="AZ7" s="64">
        <v>480</v>
      </c>
      <c r="BA7" s="63" t="s">
        <v>178</v>
      </c>
      <c r="BB7" s="88">
        <v>4</v>
      </c>
      <c r="BC7" s="56" t="s">
        <v>178</v>
      </c>
      <c r="BD7" s="761">
        <v>27330</v>
      </c>
      <c r="BE7" s="56" t="s">
        <v>178</v>
      </c>
      <c r="BF7" s="99">
        <v>235</v>
      </c>
      <c r="BG7" s="56" t="s">
        <v>184</v>
      </c>
      <c r="BH7" s="151">
        <v>32500</v>
      </c>
      <c r="BI7" s="63" t="s">
        <v>185</v>
      </c>
      <c r="BJ7" s="63">
        <v>320</v>
      </c>
      <c r="BK7" s="63" t="s">
        <v>181</v>
      </c>
      <c r="BL7" s="88" t="s">
        <v>186</v>
      </c>
      <c r="BN7" s="100" t="s">
        <v>414</v>
      </c>
    </row>
    <row r="8" spans="1:66" ht="37.5">
      <c r="A8" s="770"/>
      <c r="B8" s="101"/>
      <c r="C8" s="102"/>
      <c r="D8" s="103" t="s">
        <v>187</v>
      </c>
      <c r="F8" s="104">
        <v>124420</v>
      </c>
      <c r="G8" s="105"/>
      <c r="H8" s="57" t="s">
        <v>178</v>
      </c>
      <c r="I8" s="106">
        <v>1220</v>
      </c>
      <c r="J8" s="107"/>
      <c r="K8" s="108" t="s">
        <v>413</v>
      </c>
      <c r="M8" s="758"/>
      <c r="N8" s="60"/>
      <c r="O8" s="60"/>
      <c r="P8" s="143"/>
      <c r="Q8" s="56" t="s">
        <v>178</v>
      </c>
      <c r="R8" s="106">
        <v>8120</v>
      </c>
      <c r="S8" s="109">
        <v>80</v>
      </c>
      <c r="T8" s="109" t="s">
        <v>179</v>
      </c>
      <c r="U8" s="56" t="s">
        <v>178</v>
      </c>
      <c r="V8" s="110">
        <v>56880</v>
      </c>
      <c r="W8" s="111" t="s">
        <v>178</v>
      </c>
      <c r="X8" s="111">
        <v>560</v>
      </c>
      <c r="Y8" s="112" t="s">
        <v>181</v>
      </c>
      <c r="Z8" s="56" t="s">
        <v>178</v>
      </c>
      <c r="AA8" s="113">
        <v>48760</v>
      </c>
      <c r="AB8" s="111" t="s">
        <v>178</v>
      </c>
      <c r="AC8" s="111">
        <v>480</v>
      </c>
      <c r="AD8" s="112" t="s">
        <v>181</v>
      </c>
      <c r="AF8" s="760"/>
      <c r="AG8" s="60"/>
      <c r="AH8" s="760"/>
      <c r="AI8" s="73"/>
      <c r="AK8" s="146"/>
      <c r="AL8" s="60"/>
      <c r="AM8" s="60"/>
      <c r="AN8" s="60"/>
      <c r="AO8" s="73"/>
      <c r="AQ8" s="758"/>
      <c r="AR8" s="60"/>
      <c r="AS8" s="60"/>
      <c r="AT8" s="73"/>
      <c r="AV8" s="59" t="s">
        <v>441</v>
      </c>
      <c r="AW8" s="114"/>
      <c r="AX8" s="115" t="s">
        <v>442</v>
      </c>
      <c r="AZ8" s="61" t="s">
        <v>441</v>
      </c>
      <c r="BA8" s="60"/>
      <c r="BB8" s="73" t="s">
        <v>442</v>
      </c>
      <c r="BD8" s="762"/>
      <c r="BF8" s="75" t="s">
        <v>443</v>
      </c>
      <c r="BH8" s="152"/>
      <c r="BI8" s="60"/>
      <c r="BJ8" s="60"/>
      <c r="BK8" s="60"/>
      <c r="BL8" s="73"/>
      <c r="BN8" s="116">
        <v>0.63</v>
      </c>
    </row>
    <row r="9" spans="1:66" ht="75">
      <c r="A9" s="770"/>
      <c r="B9" s="117" t="s">
        <v>188</v>
      </c>
      <c r="C9" s="60" t="s">
        <v>176</v>
      </c>
      <c r="D9" s="73" t="s">
        <v>177</v>
      </c>
      <c r="F9" s="89">
        <v>71570</v>
      </c>
      <c r="G9" s="90">
        <v>79690</v>
      </c>
      <c r="H9" s="57" t="s">
        <v>178</v>
      </c>
      <c r="I9" s="91">
        <v>690</v>
      </c>
      <c r="J9" s="92">
        <v>770</v>
      </c>
      <c r="K9" s="93" t="s">
        <v>413</v>
      </c>
      <c r="L9" s="56" t="s">
        <v>178</v>
      </c>
      <c r="M9" s="757">
        <v>4590</v>
      </c>
      <c r="N9" s="144" t="s">
        <v>178</v>
      </c>
      <c r="O9" s="144">
        <v>40</v>
      </c>
      <c r="P9" s="142" t="s">
        <v>179</v>
      </c>
      <c r="Q9" s="56" t="s">
        <v>178</v>
      </c>
      <c r="R9" s="94">
        <v>8120</v>
      </c>
      <c r="S9" s="95">
        <v>80</v>
      </c>
      <c r="T9" s="109" t="s">
        <v>179</v>
      </c>
      <c r="V9" s="96"/>
      <c r="AA9" s="96" t="s">
        <v>180</v>
      </c>
      <c r="AE9" s="56" t="s">
        <v>178</v>
      </c>
      <c r="AF9" s="759">
        <v>3470</v>
      </c>
      <c r="AG9" s="63" t="s">
        <v>178</v>
      </c>
      <c r="AH9" s="759">
        <v>30</v>
      </c>
      <c r="AI9" s="88" t="s">
        <v>181</v>
      </c>
      <c r="AJ9" s="56" t="s">
        <v>178</v>
      </c>
      <c r="AK9" s="145">
        <v>19500</v>
      </c>
      <c r="AL9" s="63" t="s">
        <v>182</v>
      </c>
      <c r="AM9" s="63" t="s">
        <v>178</v>
      </c>
      <c r="AN9" s="63">
        <v>190</v>
      </c>
      <c r="AO9" s="88" t="s">
        <v>183</v>
      </c>
      <c r="AP9" s="56" t="s">
        <v>178</v>
      </c>
      <c r="AQ9" s="757">
        <v>2490</v>
      </c>
      <c r="AR9" s="63" t="s">
        <v>178</v>
      </c>
      <c r="AS9" s="63">
        <v>20</v>
      </c>
      <c r="AT9" s="88" t="s">
        <v>181</v>
      </c>
      <c r="AU9" s="56" t="s">
        <v>178</v>
      </c>
      <c r="AV9" s="62">
        <v>1630</v>
      </c>
      <c r="AW9" s="97" t="s">
        <v>178</v>
      </c>
      <c r="AX9" s="98">
        <v>10</v>
      </c>
      <c r="AY9" s="56" t="s">
        <v>178</v>
      </c>
      <c r="AZ9" s="64">
        <v>290</v>
      </c>
      <c r="BA9" s="63" t="s">
        <v>178</v>
      </c>
      <c r="BB9" s="88">
        <v>2</v>
      </c>
      <c r="BC9" s="56" t="s">
        <v>178</v>
      </c>
      <c r="BD9" s="761">
        <v>16800</v>
      </c>
      <c r="BE9" s="56" t="s">
        <v>178</v>
      </c>
      <c r="BF9" s="99">
        <v>235</v>
      </c>
      <c r="BG9" s="56" t="s">
        <v>184</v>
      </c>
      <c r="BH9" s="151">
        <v>19500</v>
      </c>
      <c r="BI9" s="63" t="s">
        <v>185</v>
      </c>
      <c r="BJ9" s="63">
        <v>190</v>
      </c>
      <c r="BK9" s="63" t="s">
        <v>181</v>
      </c>
      <c r="BL9" s="88" t="s">
        <v>186</v>
      </c>
      <c r="BN9" s="100" t="s">
        <v>414</v>
      </c>
    </row>
    <row r="10" spans="1:66" ht="37.5">
      <c r="A10" s="770"/>
      <c r="B10" s="117"/>
      <c r="C10" s="60"/>
      <c r="D10" s="73" t="s">
        <v>187</v>
      </c>
      <c r="F10" s="104">
        <v>79690</v>
      </c>
      <c r="G10" s="105"/>
      <c r="H10" s="57" t="s">
        <v>178</v>
      </c>
      <c r="I10" s="106">
        <v>770</v>
      </c>
      <c r="J10" s="107"/>
      <c r="K10" s="108" t="s">
        <v>413</v>
      </c>
      <c r="M10" s="758"/>
      <c r="N10" s="140"/>
      <c r="O10" s="140"/>
      <c r="P10" s="141"/>
      <c r="Q10" s="56" t="s">
        <v>178</v>
      </c>
      <c r="R10" s="106">
        <v>8120</v>
      </c>
      <c r="S10" s="109">
        <v>80</v>
      </c>
      <c r="T10" s="109" t="s">
        <v>179</v>
      </c>
      <c r="U10" s="56" t="s">
        <v>178</v>
      </c>
      <c r="V10" s="110">
        <v>56880</v>
      </c>
      <c r="W10" s="111" t="s">
        <v>178</v>
      </c>
      <c r="X10" s="111">
        <v>560</v>
      </c>
      <c r="Y10" s="112" t="s">
        <v>181</v>
      </c>
      <c r="Z10" s="56" t="s">
        <v>178</v>
      </c>
      <c r="AA10" s="113">
        <v>48760</v>
      </c>
      <c r="AB10" s="111" t="s">
        <v>178</v>
      </c>
      <c r="AC10" s="111">
        <v>480</v>
      </c>
      <c r="AD10" s="112" t="s">
        <v>181</v>
      </c>
      <c r="AF10" s="760"/>
      <c r="AG10" s="102"/>
      <c r="AH10" s="760"/>
      <c r="AI10" s="103"/>
      <c r="AK10" s="146"/>
      <c r="AL10" s="102"/>
      <c r="AM10" s="102"/>
      <c r="AN10" s="102"/>
      <c r="AO10" s="103"/>
      <c r="AQ10" s="758"/>
      <c r="AR10" s="102"/>
      <c r="AS10" s="102"/>
      <c r="AT10" s="103"/>
      <c r="AV10" s="118" t="s">
        <v>441</v>
      </c>
      <c r="AW10" s="119"/>
      <c r="AX10" s="120" t="s">
        <v>442</v>
      </c>
      <c r="AZ10" s="121" t="s">
        <v>441</v>
      </c>
      <c r="BA10" s="102"/>
      <c r="BB10" s="103" t="s">
        <v>442</v>
      </c>
      <c r="BD10" s="762"/>
      <c r="BF10" s="75" t="s">
        <v>443</v>
      </c>
      <c r="BH10" s="153"/>
      <c r="BI10" s="102"/>
      <c r="BJ10" s="102"/>
      <c r="BK10" s="102"/>
      <c r="BL10" s="103"/>
      <c r="BN10" s="116">
        <v>0.75</v>
      </c>
    </row>
    <row r="11" spans="1:66" ht="75">
      <c r="A11" s="770"/>
      <c r="B11" s="87" t="s">
        <v>189</v>
      </c>
      <c r="C11" s="63" t="s">
        <v>176</v>
      </c>
      <c r="D11" s="88" t="s">
        <v>177</v>
      </c>
      <c r="F11" s="89">
        <v>52400</v>
      </c>
      <c r="G11" s="90">
        <v>60520</v>
      </c>
      <c r="H11" s="57" t="s">
        <v>178</v>
      </c>
      <c r="I11" s="91">
        <v>500</v>
      </c>
      <c r="J11" s="92">
        <v>580</v>
      </c>
      <c r="K11" s="93" t="s">
        <v>413</v>
      </c>
      <c r="L11" s="56" t="s">
        <v>178</v>
      </c>
      <c r="M11" s="757">
        <v>3280</v>
      </c>
      <c r="N11" s="60" t="s">
        <v>178</v>
      </c>
      <c r="O11" s="60">
        <v>30</v>
      </c>
      <c r="P11" s="143" t="s">
        <v>179</v>
      </c>
      <c r="Q11" s="56" t="s">
        <v>178</v>
      </c>
      <c r="R11" s="94">
        <v>8120</v>
      </c>
      <c r="S11" s="95">
        <v>80</v>
      </c>
      <c r="T11" s="109" t="s">
        <v>179</v>
      </c>
      <c r="V11" s="96"/>
      <c r="AA11" s="96" t="s">
        <v>180</v>
      </c>
      <c r="AE11" s="56" t="s">
        <v>178</v>
      </c>
      <c r="AF11" s="759">
        <v>2480</v>
      </c>
      <c r="AG11" s="63" t="s">
        <v>178</v>
      </c>
      <c r="AH11" s="759">
        <v>20</v>
      </c>
      <c r="AI11" s="88" t="s">
        <v>181</v>
      </c>
      <c r="AJ11" s="56" t="s">
        <v>178</v>
      </c>
      <c r="AK11" s="145">
        <v>13930</v>
      </c>
      <c r="AL11" s="60" t="s">
        <v>182</v>
      </c>
      <c r="AM11" s="60" t="s">
        <v>178</v>
      </c>
      <c r="AN11" s="60">
        <v>130</v>
      </c>
      <c r="AO11" s="73" t="s">
        <v>183</v>
      </c>
      <c r="AP11" s="56" t="s">
        <v>178</v>
      </c>
      <c r="AQ11" s="757">
        <v>2000</v>
      </c>
      <c r="AR11" s="60" t="s">
        <v>178</v>
      </c>
      <c r="AS11" s="60">
        <v>20</v>
      </c>
      <c r="AT11" s="73" t="s">
        <v>181</v>
      </c>
      <c r="AU11" s="56" t="s">
        <v>178</v>
      </c>
      <c r="AV11" s="59">
        <v>1170</v>
      </c>
      <c r="AW11" s="114" t="s">
        <v>178</v>
      </c>
      <c r="AX11" s="115">
        <v>10</v>
      </c>
      <c r="AY11" s="56" t="s">
        <v>178</v>
      </c>
      <c r="AZ11" s="61">
        <v>200</v>
      </c>
      <c r="BA11" s="60" t="s">
        <v>178</v>
      </c>
      <c r="BB11" s="73">
        <v>2</v>
      </c>
      <c r="BC11" s="56" t="s">
        <v>178</v>
      </c>
      <c r="BD11" s="761">
        <v>12280</v>
      </c>
      <c r="BE11" s="56" t="s">
        <v>178</v>
      </c>
      <c r="BF11" s="99">
        <v>235</v>
      </c>
      <c r="BG11" s="56" t="s">
        <v>184</v>
      </c>
      <c r="BH11" s="152">
        <v>13930</v>
      </c>
      <c r="BI11" s="60" t="s">
        <v>185</v>
      </c>
      <c r="BJ11" s="60">
        <v>130</v>
      </c>
      <c r="BK11" s="60" t="s">
        <v>181</v>
      </c>
      <c r="BL11" s="73" t="s">
        <v>186</v>
      </c>
      <c r="BN11" s="100" t="s">
        <v>414</v>
      </c>
    </row>
    <row r="12" spans="1:66" ht="37.5">
      <c r="A12" s="770"/>
      <c r="B12" s="101"/>
      <c r="C12" s="102"/>
      <c r="D12" s="103" t="s">
        <v>187</v>
      </c>
      <c r="F12" s="104">
        <v>60520</v>
      </c>
      <c r="G12" s="105"/>
      <c r="H12" s="57" t="s">
        <v>178</v>
      </c>
      <c r="I12" s="106">
        <v>580</v>
      </c>
      <c r="J12" s="107"/>
      <c r="K12" s="108" t="s">
        <v>413</v>
      </c>
      <c r="M12" s="758"/>
      <c r="N12" s="60"/>
      <c r="O12" s="60"/>
      <c r="P12" s="143"/>
      <c r="Q12" s="56" t="s">
        <v>178</v>
      </c>
      <c r="R12" s="106">
        <v>8120</v>
      </c>
      <c r="S12" s="109">
        <v>80</v>
      </c>
      <c r="T12" s="109" t="s">
        <v>179</v>
      </c>
      <c r="U12" s="56" t="s">
        <v>178</v>
      </c>
      <c r="V12" s="110">
        <v>56880</v>
      </c>
      <c r="W12" s="111" t="s">
        <v>178</v>
      </c>
      <c r="X12" s="111">
        <v>560</v>
      </c>
      <c r="Y12" s="112" t="s">
        <v>181</v>
      </c>
      <c r="Z12" s="56" t="s">
        <v>178</v>
      </c>
      <c r="AA12" s="113">
        <v>48760</v>
      </c>
      <c r="AB12" s="111" t="s">
        <v>178</v>
      </c>
      <c r="AC12" s="111">
        <v>480</v>
      </c>
      <c r="AD12" s="112" t="s">
        <v>181</v>
      </c>
      <c r="AF12" s="760"/>
      <c r="AG12" s="102"/>
      <c r="AH12" s="760"/>
      <c r="AI12" s="103"/>
      <c r="AK12" s="146"/>
      <c r="AL12" s="60"/>
      <c r="AM12" s="60"/>
      <c r="AN12" s="60"/>
      <c r="AO12" s="73"/>
      <c r="AQ12" s="758"/>
      <c r="AR12" s="60"/>
      <c r="AS12" s="60"/>
      <c r="AT12" s="73"/>
      <c r="AV12" s="59" t="s">
        <v>441</v>
      </c>
      <c r="AW12" s="114"/>
      <c r="AX12" s="115" t="s">
        <v>442</v>
      </c>
      <c r="AZ12" s="61" t="s">
        <v>441</v>
      </c>
      <c r="BA12" s="60"/>
      <c r="BB12" s="73" t="s">
        <v>442</v>
      </c>
      <c r="BD12" s="762"/>
      <c r="BF12" s="75" t="s">
        <v>443</v>
      </c>
      <c r="BH12" s="152"/>
      <c r="BI12" s="60"/>
      <c r="BJ12" s="60"/>
      <c r="BK12" s="60"/>
      <c r="BL12" s="73"/>
      <c r="BN12" s="116">
        <v>0.95</v>
      </c>
    </row>
    <row r="13" spans="1:66" ht="75">
      <c r="A13" s="770"/>
      <c r="B13" s="117" t="s">
        <v>190</v>
      </c>
      <c r="C13" s="60" t="s">
        <v>176</v>
      </c>
      <c r="D13" s="73" t="s">
        <v>177</v>
      </c>
      <c r="F13" s="89">
        <v>52640</v>
      </c>
      <c r="G13" s="90">
        <v>60760</v>
      </c>
      <c r="H13" s="57" t="s">
        <v>178</v>
      </c>
      <c r="I13" s="91">
        <v>500</v>
      </c>
      <c r="J13" s="92">
        <v>580</v>
      </c>
      <c r="K13" s="93" t="s">
        <v>413</v>
      </c>
      <c r="L13" s="56" t="s">
        <v>178</v>
      </c>
      <c r="M13" s="757">
        <v>2550</v>
      </c>
      <c r="N13" s="144" t="s">
        <v>178</v>
      </c>
      <c r="O13" s="144">
        <v>20</v>
      </c>
      <c r="P13" s="142" t="s">
        <v>179</v>
      </c>
      <c r="Q13" s="56" t="s">
        <v>178</v>
      </c>
      <c r="R13" s="94">
        <v>8120</v>
      </c>
      <c r="S13" s="95">
        <v>80</v>
      </c>
      <c r="T13" s="109" t="s">
        <v>179</v>
      </c>
      <c r="V13" s="96"/>
      <c r="AA13" s="96" t="s">
        <v>180</v>
      </c>
      <c r="AE13" s="56" t="s">
        <v>178</v>
      </c>
      <c r="AF13" s="763" t="s">
        <v>184</v>
      </c>
      <c r="AG13" s="63" t="s">
        <v>178</v>
      </c>
      <c r="AH13" s="759" t="s">
        <v>184</v>
      </c>
      <c r="AI13" s="88"/>
      <c r="AJ13" s="56" t="s">
        <v>178</v>
      </c>
      <c r="AK13" s="145">
        <v>10830</v>
      </c>
      <c r="AL13" s="63" t="s">
        <v>182</v>
      </c>
      <c r="AM13" s="63" t="s">
        <v>178</v>
      </c>
      <c r="AN13" s="63">
        <v>100</v>
      </c>
      <c r="AO13" s="88" t="s">
        <v>183</v>
      </c>
      <c r="AP13" s="56" t="s">
        <v>178</v>
      </c>
      <c r="AQ13" s="757">
        <v>1730</v>
      </c>
      <c r="AR13" s="63" t="s">
        <v>178</v>
      </c>
      <c r="AS13" s="63">
        <v>10</v>
      </c>
      <c r="AT13" s="88" t="s">
        <v>181</v>
      </c>
      <c r="AU13" s="56" t="s">
        <v>178</v>
      </c>
      <c r="AV13" s="62">
        <v>910</v>
      </c>
      <c r="AW13" s="97" t="s">
        <v>178</v>
      </c>
      <c r="AX13" s="98">
        <v>9</v>
      </c>
      <c r="AY13" s="56" t="s">
        <v>178</v>
      </c>
      <c r="AZ13" s="64">
        <v>160</v>
      </c>
      <c r="BA13" s="63" t="s">
        <v>178</v>
      </c>
      <c r="BB13" s="88">
        <v>1</v>
      </c>
      <c r="BC13" s="56" t="s">
        <v>178</v>
      </c>
      <c r="BD13" s="761">
        <v>9770</v>
      </c>
      <c r="BE13" s="56" t="s">
        <v>178</v>
      </c>
      <c r="BF13" s="99">
        <v>235</v>
      </c>
      <c r="BG13" s="56" t="s">
        <v>184</v>
      </c>
      <c r="BH13" s="151">
        <v>10830</v>
      </c>
      <c r="BI13" s="63" t="s">
        <v>185</v>
      </c>
      <c r="BJ13" s="63">
        <v>100</v>
      </c>
      <c r="BK13" s="63" t="s">
        <v>181</v>
      </c>
      <c r="BL13" s="88" t="s">
        <v>186</v>
      </c>
      <c r="BN13" s="100" t="s">
        <v>414</v>
      </c>
    </row>
    <row r="14" spans="1:66" ht="37.5">
      <c r="A14" s="770"/>
      <c r="B14" s="117"/>
      <c r="C14" s="60"/>
      <c r="D14" s="73" t="s">
        <v>187</v>
      </c>
      <c r="F14" s="104">
        <v>60760</v>
      </c>
      <c r="G14" s="105"/>
      <c r="H14" s="57" t="s">
        <v>178</v>
      </c>
      <c r="I14" s="106">
        <v>580</v>
      </c>
      <c r="J14" s="107"/>
      <c r="K14" s="108" t="s">
        <v>413</v>
      </c>
      <c r="M14" s="758"/>
      <c r="N14" s="140"/>
      <c r="O14" s="140"/>
      <c r="P14" s="141"/>
      <c r="Q14" s="56" t="s">
        <v>178</v>
      </c>
      <c r="R14" s="106">
        <v>8120</v>
      </c>
      <c r="S14" s="109">
        <v>80</v>
      </c>
      <c r="T14" s="109" t="s">
        <v>179</v>
      </c>
      <c r="U14" s="56" t="s">
        <v>178</v>
      </c>
      <c r="V14" s="110">
        <v>56880</v>
      </c>
      <c r="W14" s="111" t="s">
        <v>178</v>
      </c>
      <c r="X14" s="111">
        <v>560</v>
      </c>
      <c r="Y14" s="112" t="s">
        <v>181</v>
      </c>
      <c r="Z14" s="56" t="s">
        <v>178</v>
      </c>
      <c r="AA14" s="113">
        <v>48760</v>
      </c>
      <c r="AB14" s="111" t="s">
        <v>178</v>
      </c>
      <c r="AC14" s="111">
        <v>480</v>
      </c>
      <c r="AD14" s="112" t="s">
        <v>181</v>
      </c>
      <c r="AF14" s="764"/>
      <c r="AG14" s="60"/>
      <c r="AH14" s="760"/>
      <c r="AI14" s="73"/>
      <c r="AK14" s="146"/>
      <c r="AL14" s="102"/>
      <c r="AM14" s="102"/>
      <c r="AN14" s="102"/>
      <c r="AO14" s="103"/>
      <c r="AQ14" s="758"/>
      <c r="AR14" s="102"/>
      <c r="AS14" s="102"/>
      <c r="AT14" s="103"/>
      <c r="AV14" s="118" t="s">
        <v>441</v>
      </c>
      <c r="AW14" s="119"/>
      <c r="AX14" s="120" t="s">
        <v>442</v>
      </c>
      <c r="AZ14" s="121" t="s">
        <v>441</v>
      </c>
      <c r="BA14" s="102"/>
      <c r="BB14" s="103" t="s">
        <v>442</v>
      </c>
      <c r="BD14" s="762"/>
      <c r="BF14" s="75" t="s">
        <v>443</v>
      </c>
      <c r="BH14" s="153"/>
      <c r="BI14" s="102"/>
      <c r="BJ14" s="102"/>
      <c r="BK14" s="102"/>
      <c r="BL14" s="103"/>
      <c r="BN14" s="116">
        <v>0.98</v>
      </c>
    </row>
    <row r="15" spans="1:66" ht="75">
      <c r="A15" s="770"/>
      <c r="B15" s="87" t="s">
        <v>191</v>
      </c>
      <c r="C15" s="63" t="s">
        <v>176</v>
      </c>
      <c r="D15" s="88" t="s">
        <v>177</v>
      </c>
      <c r="F15" s="89">
        <v>48690</v>
      </c>
      <c r="G15" s="90">
        <v>56810</v>
      </c>
      <c r="H15" s="57" t="s">
        <v>178</v>
      </c>
      <c r="I15" s="91">
        <v>460</v>
      </c>
      <c r="J15" s="92">
        <v>540</v>
      </c>
      <c r="K15" s="93" t="s">
        <v>413</v>
      </c>
      <c r="L15" s="56" t="s">
        <v>178</v>
      </c>
      <c r="M15" s="757">
        <v>1910</v>
      </c>
      <c r="N15" s="60" t="s">
        <v>178</v>
      </c>
      <c r="O15" s="60">
        <v>10</v>
      </c>
      <c r="P15" s="143" t="s">
        <v>179</v>
      </c>
      <c r="Q15" s="56" t="s">
        <v>178</v>
      </c>
      <c r="R15" s="94">
        <v>8120</v>
      </c>
      <c r="S15" s="95">
        <v>80</v>
      </c>
      <c r="T15" s="109" t="s">
        <v>179</v>
      </c>
      <c r="V15" s="96"/>
      <c r="AA15" s="96" t="s">
        <v>180</v>
      </c>
      <c r="AE15" s="56" t="s">
        <v>178</v>
      </c>
      <c r="AF15" s="763" t="s">
        <v>184</v>
      </c>
      <c r="AG15" s="60" t="s">
        <v>178</v>
      </c>
      <c r="AH15" s="759" t="s">
        <v>184</v>
      </c>
      <c r="AI15" s="73"/>
      <c r="AJ15" s="56" t="s">
        <v>178</v>
      </c>
      <c r="AK15" s="145">
        <v>8120</v>
      </c>
      <c r="AL15" s="60" t="s">
        <v>182</v>
      </c>
      <c r="AM15" s="60" t="s">
        <v>178</v>
      </c>
      <c r="AN15" s="60">
        <v>80</v>
      </c>
      <c r="AO15" s="73" t="s">
        <v>183</v>
      </c>
      <c r="AP15" s="56" t="s">
        <v>178</v>
      </c>
      <c r="AQ15" s="757">
        <v>1300</v>
      </c>
      <c r="AR15" s="60" t="s">
        <v>178</v>
      </c>
      <c r="AS15" s="60">
        <v>10</v>
      </c>
      <c r="AT15" s="73" t="s">
        <v>181</v>
      </c>
      <c r="AU15" s="56" t="s">
        <v>178</v>
      </c>
      <c r="AV15" s="59">
        <v>680</v>
      </c>
      <c r="AW15" s="114" t="s">
        <v>178</v>
      </c>
      <c r="AX15" s="115">
        <v>6</v>
      </c>
      <c r="AY15" s="56" t="s">
        <v>178</v>
      </c>
      <c r="AZ15" s="61">
        <v>120</v>
      </c>
      <c r="BA15" s="60" t="s">
        <v>178</v>
      </c>
      <c r="BB15" s="73">
        <v>1</v>
      </c>
      <c r="BC15" s="56" t="s">
        <v>178</v>
      </c>
      <c r="BD15" s="761">
        <v>7500</v>
      </c>
      <c r="BE15" s="56" t="s">
        <v>178</v>
      </c>
      <c r="BF15" s="99">
        <v>235</v>
      </c>
      <c r="BG15" s="56" t="s">
        <v>184</v>
      </c>
      <c r="BH15" s="152">
        <v>8120</v>
      </c>
      <c r="BI15" s="60" t="s">
        <v>185</v>
      </c>
      <c r="BJ15" s="60">
        <v>80</v>
      </c>
      <c r="BK15" s="60" t="s">
        <v>181</v>
      </c>
      <c r="BL15" s="73" t="s">
        <v>186</v>
      </c>
      <c r="BN15" s="100" t="s">
        <v>414</v>
      </c>
    </row>
    <row r="16" spans="1:66" ht="37.5">
      <c r="A16" s="770"/>
      <c r="B16" s="101"/>
      <c r="C16" s="102"/>
      <c r="D16" s="103" t="s">
        <v>187</v>
      </c>
      <c r="F16" s="104">
        <v>56810</v>
      </c>
      <c r="G16" s="105"/>
      <c r="H16" s="57" t="s">
        <v>178</v>
      </c>
      <c r="I16" s="106">
        <v>540</v>
      </c>
      <c r="J16" s="107"/>
      <c r="K16" s="108" t="s">
        <v>413</v>
      </c>
      <c r="M16" s="758"/>
      <c r="N16" s="60"/>
      <c r="O16" s="60"/>
      <c r="P16" s="143"/>
      <c r="Q16" s="56" t="s">
        <v>178</v>
      </c>
      <c r="R16" s="106">
        <v>8120</v>
      </c>
      <c r="S16" s="109">
        <v>80</v>
      </c>
      <c r="T16" s="109" t="s">
        <v>179</v>
      </c>
      <c r="U16" s="56" t="s">
        <v>178</v>
      </c>
      <c r="V16" s="110">
        <v>56880</v>
      </c>
      <c r="W16" s="111" t="s">
        <v>178</v>
      </c>
      <c r="X16" s="111">
        <v>560</v>
      </c>
      <c r="Y16" s="112" t="s">
        <v>181</v>
      </c>
      <c r="Z16" s="56" t="s">
        <v>178</v>
      </c>
      <c r="AA16" s="113">
        <v>48760</v>
      </c>
      <c r="AB16" s="111" t="s">
        <v>178</v>
      </c>
      <c r="AC16" s="111">
        <v>480</v>
      </c>
      <c r="AD16" s="112" t="s">
        <v>181</v>
      </c>
      <c r="AF16" s="764"/>
      <c r="AG16" s="60"/>
      <c r="AH16" s="760"/>
      <c r="AI16" s="73"/>
      <c r="AK16" s="146"/>
      <c r="AL16" s="60"/>
      <c r="AM16" s="60"/>
      <c r="AN16" s="60"/>
      <c r="AO16" s="73"/>
      <c r="AQ16" s="758"/>
      <c r="AR16" s="60"/>
      <c r="AS16" s="60"/>
      <c r="AT16" s="73"/>
      <c r="AV16" s="59" t="s">
        <v>441</v>
      </c>
      <c r="AW16" s="114"/>
      <c r="AX16" s="115" t="s">
        <v>442</v>
      </c>
      <c r="AZ16" s="61" t="s">
        <v>441</v>
      </c>
      <c r="BA16" s="60"/>
      <c r="BB16" s="73" t="s">
        <v>442</v>
      </c>
      <c r="BD16" s="762"/>
      <c r="BF16" s="75" t="s">
        <v>443</v>
      </c>
      <c r="BH16" s="152"/>
      <c r="BI16" s="60"/>
      <c r="BJ16" s="60"/>
      <c r="BK16" s="60"/>
      <c r="BL16" s="73"/>
      <c r="BN16" s="116">
        <v>0.88</v>
      </c>
    </row>
    <row r="17" spans="1:66" ht="75">
      <c r="A17" s="770"/>
      <c r="B17" s="117" t="s">
        <v>192</v>
      </c>
      <c r="C17" s="60" t="s">
        <v>176</v>
      </c>
      <c r="D17" s="73" t="s">
        <v>177</v>
      </c>
      <c r="F17" s="89">
        <v>43130</v>
      </c>
      <c r="G17" s="90">
        <v>51250</v>
      </c>
      <c r="H17" s="57" t="s">
        <v>178</v>
      </c>
      <c r="I17" s="91">
        <v>410</v>
      </c>
      <c r="J17" s="92">
        <v>490</v>
      </c>
      <c r="K17" s="93" t="s">
        <v>413</v>
      </c>
      <c r="L17" s="56" t="s">
        <v>178</v>
      </c>
      <c r="M17" s="757">
        <v>1530</v>
      </c>
      <c r="N17" s="144" t="s">
        <v>178</v>
      </c>
      <c r="O17" s="144">
        <v>10</v>
      </c>
      <c r="P17" s="142" t="s">
        <v>179</v>
      </c>
      <c r="Q17" s="56" t="s">
        <v>178</v>
      </c>
      <c r="R17" s="94">
        <v>8120</v>
      </c>
      <c r="S17" s="95">
        <v>80</v>
      </c>
      <c r="T17" s="109" t="s">
        <v>179</v>
      </c>
      <c r="V17" s="96"/>
      <c r="AA17" s="96" t="s">
        <v>180</v>
      </c>
      <c r="AE17" s="56" t="s">
        <v>178</v>
      </c>
      <c r="AF17" s="763" t="s">
        <v>184</v>
      </c>
      <c r="AG17" s="60" t="s">
        <v>178</v>
      </c>
      <c r="AH17" s="759" t="s">
        <v>184</v>
      </c>
      <c r="AI17" s="73"/>
      <c r="AJ17" s="56" t="s">
        <v>178</v>
      </c>
      <c r="AK17" s="145">
        <v>6500</v>
      </c>
      <c r="AL17" s="63" t="s">
        <v>182</v>
      </c>
      <c r="AM17" s="63" t="s">
        <v>178</v>
      </c>
      <c r="AN17" s="63">
        <v>60</v>
      </c>
      <c r="AO17" s="88" t="s">
        <v>183</v>
      </c>
      <c r="AP17" s="56" t="s">
        <v>178</v>
      </c>
      <c r="AQ17" s="757">
        <v>1040</v>
      </c>
      <c r="AR17" s="63" t="s">
        <v>178</v>
      </c>
      <c r="AS17" s="63">
        <v>10</v>
      </c>
      <c r="AT17" s="88" t="s">
        <v>181</v>
      </c>
      <c r="AU17" s="56" t="s">
        <v>178</v>
      </c>
      <c r="AV17" s="62">
        <v>570</v>
      </c>
      <c r="AW17" s="97" t="s">
        <v>178</v>
      </c>
      <c r="AX17" s="98">
        <v>5</v>
      </c>
      <c r="AY17" s="56" t="s">
        <v>178</v>
      </c>
      <c r="AZ17" s="64">
        <v>100</v>
      </c>
      <c r="BA17" s="63" t="s">
        <v>178</v>
      </c>
      <c r="BB17" s="88">
        <v>1</v>
      </c>
      <c r="BC17" s="56" t="s">
        <v>178</v>
      </c>
      <c r="BD17" s="761">
        <v>6130</v>
      </c>
      <c r="BE17" s="56" t="s">
        <v>178</v>
      </c>
      <c r="BF17" s="99">
        <v>235</v>
      </c>
      <c r="BG17" s="56" t="s">
        <v>184</v>
      </c>
      <c r="BH17" s="151">
        <v>6500</v>
      </c>
      <c r="BI17" s="63" t="s">
        <v>185</v>
      </c>
      <c r="BJ17" s="63">
        <v>60</v>
      </c>
      <c r="BK17" s="63" t="s">
        <v>181</v>
      </c>
      <c r="BL17" s="88" t="s">
        <v>186</v>
      </c>
      <c r="BN17" s="100" t="s">
        <v>414</v>
      </c>
    </row>
    <row r="18" spans="1:66" ht="37.5">
      <c r="A18" s="770"/>
      <c r="B18" s="117"/>
      <c r="C18" s="60"/>
      <c r="D18" s="73" t="s">
        <v>187</v>
      </c>
      <c r="F18" s="104">
        <v>51250</v>
      </c>
      <c r="G18" s="105"/>
      <c r="H18" s="57" t="s">
        <v>178</v>
      </c>
      <c r="I18" s="106">
        <v>490</v>
      </c>
      <c r="J18" s="107"/>
      <c r="K18" s="108" t="s">
        <v>413</v>
      </c>
      <c r="M18" s="758"/>
      <c r="N18" s="60"/>
      <c r="O18" s="60"/>
      <c r="P18" s="143"/>
      <c r="Q18" s="56" t="s">
        <v>178</v>
      </c>
      <c r="R18" s="106">
        <v>8120</v>
      </c>
      <c r="S18" s="109">
        <v>80</v>
      </c>
      <c r="T18" s="109" t="s">
        <v>179</v>
      </c>
      <c r="U18" s="56" t="s">
        <v>178</v>
      </c>
      <c r="V18" s="110">
        <v>56880</v>
      </c>
      <c r="W18" s="111" t="s">
        <v>178</v>
      </c>
      <c r="X18" s="111">
        <v>560</v>
      </c>
      <c r="Y18" s="112" t="s">
        <v>181</v>
      </c>
      <c r="Z18" s="56" t="s">
        <v>178</v>
      </c>
      <c r="AA18" s="113">
        <v>48760</v>
      </c>
      <c r="AB18" s="111" t="s">
        <v>178</v>
      </c>
      <c r="AC18" s="111">
        <v>480</v>
      </c>
      <c r="AD18" s="112" t="s">
        <v>181</v>
      </c>
      <c r="AF18" s="764"/>
      <c r="AG18" s="60"/>
      <c r="AH18" s="760"/>
      <c r="AI18" s="73"/>
      <c r="AK18" s="146"/>
      <c r="AL18" s="102"/>
      <c r="AM18" s="102"/>
      <c r="AN18" s="102"/>
      <c r="AO18" s="103"/>
      <c r="AQ18" s="758"/>
      <c r="AR18" s="102"/>
      <c r="AS18" s="102"/>
      <c r="AT18" s="103"/>
      <c r="AV18" s="118" t="s">
        <v>441</v>
      </c>
      <c r="AW18" s="119"/>
      <c r="AX18" s="120" t="s">
        <v>442</v>
      </c>
      <c r="AZ18" s="121" t="s">
        <v>441</v>
      </c>
      <c r="BA18" s="102"/>
      <c r="BB18" s="103" t="s">
        <v>442</v>
      </c>
      <c r="BD18" s="762"/>
      <c r="BF18" s="75" t="s">
        <v>443</v>
      </c>
      <c r="BH18" s="153"/>
      <c r="BI18" s="102"/>
      <c r="BJ18" s="102"/>
      <c r="BK18" s="102"/>
      <c r="BL18" s="103"/>
      <c r="BN18" s="116">
        <v>0.91</v>
      </c>
    </row>
    <row r="19" spans="1:66" ht="75">
      <c r="A19" s="770"/>
      <c r="B19" s="87" t="s">
        <v>193</v>
      </c>
      <c r="C19" s="63" t="s">
        <v>176</v>
      </c>
      <c r="D19" s="88" t="s">
        <v>177</v>
      </c>
      <c r="F19" s="89">
        <v>39380</v>
      </c>
      <c r="G19" s="90">
        <v>47500</v>
      </c>
      <c r="H19" s="57" t="s">
        <v>178</v>
      </c>
      <c r="I19" s="91">
        <v>370</v>
      </c>
      <c r="J19" s="92">
        <v>450</v>
      </c>
      <c r="K19" s="93" t="s">
        <v>413</v>
      </c>
      <c r="L19" s="56" t="s">
        <v>178</v>
      </c>
      <c r="M19" s="757">
        <v>1270</v>
      </c>
      <c r="N19" s="144" t="s">
        <v>178</v>
      </c>
      <c r="O19" s="144">
        <v>10</v>
      </c>
      <c r="P19" s="142" t="s">
        <v>179</v>
      </c>
      <c r="Q19" s="56" t="s">
        <v>178</v>
      </c>
      <c r="R19" s="94">
        <v>8120</v>
      </c>
      <c r="S19" s="95">
        <v>80</v>
      </c>
      <c r="T19" s="109" t="s">
        <v>179</v>
      </c>
      <c r="V19" s="96"/>
      <c r="AA19" s="96" t="s">
        <v>180</v>
      </c>
      <c r="AE19" s="56" t="s">
        <v>178</v>
      </c>
      <c r="AF19" s="763" t="s">
        <v>184</v>
      </c>
      <c r="AG19" s="60" t="s">
        <v>178</v>
      </c>
      <c r="AH19" s="759" t="s">
        <v>184</v>
      </c>
      <c r="AI19" s="73"/>
      <c r="AJ19" s="56" t="s">
        <v>178</v>
      </c>
      <c r="AK19" s="145">
        <v>5410</v>
      </c>
      <c r="AL19" s="60" t="s">
        <v>182</v>
      </c>
      <c r="AM19" s="60" t="s">
        <v>178</v>
      </c>
      <c r="AN19" s="60">
        <v>50</v>
      </c>
      <c r="AO19" s="73" t="s">
        <v>183</v>
      </c>
      <c r="AP19" s="56" t="s">
        <v>178</v>
      </c>
      <c r="AQ19" s="757">
        <v>860</v>
      </c>
      <c r="AR19" s="60" t="s">
        <v>178</v>
      </c>
      <c r="AS19" s="60">
        <v>8</v>
      </c>
      <c r="AT19" s="73" t="s">
        <v>181</v>
      </c>
      <c r="AU19" s="56" t="s">
        <v>178</v>
      </c>
      <c r="AV19" s="59">
        <v>500</v>
      </c>
      <c r="AW19" s="114" t="s">
        <v>178</v>
      </c>
      <c r="AX19" s="115">
        <v>5</v>
      </c>
      <c r="AY19" s="56" t="s">
        <v>178</v>
      </c>
      <c r="AZ19" s="61">
        <v>80</v>
      </c>
      <c r="BA19" s="60" t="s">
        <v>178</v>
      </c>
      <c r="BB19" s="73">
        <v>1</v>
      </c>
      <c r="BC19" s="56" t="s">
        <v>178</v>
      </c>
      <c r="BD19" s="761">
        <v>5220</v>
      </c>
      <c r="BE19" s="56" t="s">
        <v>178</v>
      </c>
      <c r="BF19" s="99">
        <v>235</v>
      </c>
      <c r="BG19" s="56" t="s">
        <v>184</v>
      </c>
      <c r="BH19" s="152">
        <v>5410</v>
      </c>
      <c r="BI19" s="60" t="s">
        <v>185</v>
      </c>
      <c r="BJ19" s="60">
        <v>50</v>
      </c>
      <c r="BK19" s="60" t="s">
        <v>181</v>
      </c>
      <c r="BL19" s="73" t="s">
        <v>186</v>
      </c>
      <c r="BN19" s="100" t="s">
        <v>414</v>
      </c>
    </row>
    <row r="20" spans="1:66" ht="37.5">
      <c r="A20" s="770"/>
      <c r="B20" s="101"/>
      <c r="C20" s="102"/>
      <c r="D20" s="103" t="s">
        <v>187</v>
      </c>
      <c r="F20" s="104">
        <v>47500</v>
      </c>
      <c r="G20" s="105"/>
      <c r="H20" s="57" t="s">
        <v>178</v>
      </c>
      <c r="I20" s="106">
        <v>450</v>
      </c>
      <c r="J20" s="107"/>
      <c r="K20" s="108" t="s">
        <v>413</v>
      </c>
      <c r="M20" s="758"/>
      <c r="N20" s="140"/>
      <c r="O20" s="140"/>
      <c r="P20" s="141"/>
      <c r="Q20" s="56" t="s">
        <v>178</v>
      </c>
      <c r="R20" s="106">
        <v>8120</v>
      </c>
      <c r="S20" s="109">
        <v>80</v>
      </c>
      <c r="T20" s="109" t="s">
        <v>179</v>
      </c>
      <c r="U20" s="56" t="s">
        <v>178</v>
      </c>
      <c r="V20" s="110">
        <v>56880</v>
      </c>
      <c r="W20" s="111" t="s">
        <v>178</v>
      </c>
      <c r="X20" s="111">
        <v>560</v>
      </c>
      <c r="Y20" s="112" t="s">
        <v>181</v>
      </c>
      <c r="Z20" s="56" t="s">
        <v>178</v>
      </c>
      <c r="AA20" s="113">
        <v>48760</v>
      </c>
      <c r="AB20" s="111" t="s">
        <v>178</v>
      </c>
      <c r="AC20" s="111">
        <v>480</v>
      </c>
      <c r="AD20" s="112" t="s">
        <v>181</v>
      </c>
      <c r="AF20" s="764"/>
      <c r="AG20" s="60"/>
      <c r="AH20" s="760"/>
      <c r="AI20" s="73"/>
      <c r="AK20" s="146"/>
      <c r="AL20" s="60"/>
      <c r="AM20" s="60"/>
      <c r="AN20" s="60"/>
      <c r="AO20" s="73"/>
      <c r="AQ20" s="758"/>
      <c r="AR20" s="60"/>
      <c r="AS20" s="60"/>
      <c r="AT20" s="73"/>
      <c r="AV20" s="59" t="s">
        <v>441</v>
      </c>
      <c r="AW20" s="114"/>
      <c r="AX20" s="115" t="s">
        <v>442</v>
      </c>
      <c r="AZ20" s="61" t="s">
        <v>441</v>
      </c>
      <c r="BA20" s="60"/>
      <c r="BB20" s="73" t="s">
        <v>442</v>
      </c>
      <c r="BD20" s="762"/>
      <c r="BF20" s="75" t="s">
        <v>443</v>
      </c>
      <c r="BH20" s="152"/>
      <c r="BI20" s="60"/>
      <c r="BJ20" s="60"/>
      <c r="BK20" s="60"/>
      <c r="BL20" s="73"/>
      <c r="BN20" s="116">
        <v>0.87</v>
      </c>
    </row>
    <row r="21" spans="1:66" ht="75">
      <c r="A21" s="770"/>
      <c r="B21" s="117" t="s">
        <v>194</v>
      </c>
      <c r="C21" s="60" t="s">
        <v>176</v>
      </c>
      <c r="D21" s="73" t="s">
        <v>177</v>
      </c>
      <c r="F21" s="89">
        <v>36710</v>
      </c>
      <c r="G21" s="90">
        <v>44830</v>
      </c>
      <c r="H21" s="57" t="s">
        <v>178</v>
      </c>
      <c r="I21" s="91">
        <v>340</v>
      </c>
      <c r="J21" s="92">
        <v>420</v>
      </c>
      <c r="K21" s="93" t="s">
        <v>413</v>
      </c>
      <c r="L21" s="56" t="s">
        <v>178</v>
      </c>
      <c r="M21" s="757">
        <v>1090</v>
      </c>
      <c r="N21" s="60" t="s">
        <v>178</v>
      </c>
      <c r="O21" s="60">
        <v>10</v>
      </c>
      <c r="P21" s="143" t="s">
        <v>179</v>
      </c>
      <c r="Q21" s="56" t="s">
        <v>178</v>
      </c>
      <c r="R21" s="94">
        <v>8120</v>
      </c>
      <c r="S21" s="95">
        <v>80</v>
      </c>
      <c r="T21" s="109" t="s">
        <v>179</v>
      </c>
      <c r="V21" s="96"/>
      <c r="AA21" s="96" t="s">
        <v>180</v>
      </c>
      <c r="AE21" s="56" t="s">
        <v>178</v>
      </c>
      <c r="AF21" s="763" t="s">
        <v>184</v>
      </c>
      <c r="AG21" s="60" t="s">
        <v>178</v>
      </c>
      <c r="AH21" s="759" t="s">
        <v>184</v>
      </c>
      <c r="AI21" s="73"/>
      <c r="AJ21" s="56" t="s">
        <v>178</v>
      </c>
      <c r="AK21" s="145">
        <v>4640</v>
      </c>
      <c r="AL21" s="63" t="s">
        <v>182</v>
      </c>
      <c r="AM21" s="63" t="s">
        <v>178</v>
      </c>
      <c r="AN21" s="63">
        <v>40</v>
      </c>
      <c r="AO21" s="88" t="s">
        <v>183</v>
      </c>
      <c r="AP21" s="56" t="s">
        <v>178</v>
      </c>
      <c r="AQ21" s="757">
        <v>740</v>
      </c>
      <c r="AR21" s="63" t="s">
        <v>178</v>
      </c>
      <c r="AS21" s="63">
        <v>7</v>
      </c>
      <c r="AT21" s="88" t="s">
        <v>181</v>
      </c>
      <c r="AU21" s="56" t="s">
        <v>178</v>
      </c>
      <c r="AV21" s="62">
        <v>440</v>
      </c>
      <c r="AW21" s="97" t="s">
        <v>178</v>
      </c>
      <c r="AX21" s="98">
        <v>4</v>
      </c>
      <c r="AY21" s="56" t="s">
        <v>178</v>
      </c>
      <c r="AZ21" s="64">
        <v>80</v>
      </c>
      <c r="BA21" s="63" t="s">
        <v>178</v>
      </c>
      <c r="BB21" s="88">
        <v>1</v>
      </c>
      <c r="BC21" s="56" t="s">
        <v>178</v>
      </c>
      <c r="BD21" s="761">
        <v>4660</v>
      </c>
      <c r="BE21" s="56" t="s">
        <v>178</v>
      </c>
      <c r="BF21" s="99">
        <v>235</v>
      </c>
      <c r="BG21" s="56" t="s">
        <v>184</v>
      </c>
      <c r="BH21" s="151">
        <v>4640</v>
      </c>
      <c r="BI21" s="63" t="s">
        <v>185</v>
      </c>
      <c r="BJ21" s="63">
        <v>40</v>
      </c>
      <c r="BK21" s="63" t="s">
        <v>181</v>
      </c>
      <c r="BL21" s="88" t="s">
        <v>186</v>
      </c>
      <c r="BN21" s="100" t="s">
        <v>414</v>
      </c>
    </row>
    <row r="22" spans="1:66" ht="37.5">
      <c r="A22" s="770"/>
      <c r="B22" s="117"/>
      <c r="C22" s="60"/>
      <c r="D22" s="73" t="s">
        <v>187</v>
      </c>
      <c r="F22" s="104">
        <v>44830</v>
      </c>
      <c r="G22" s="105"/>
      <c r="H22" s="57" t="s">
        <v>178</v>
      </c>
      <c r="I22" s="106">
        <v>420</v>
      </c>
      <c r="J22" s="107"/>
      <c r="K22" s="108" t="s">
        <v>413</v>
      </c>
      <c r="M22" s="758"/>
      <c r="N22" s="60"/>
      <c r="O22" s="60"/>
      <c r="P22" s="143"/>
      <c r="Q22" s="56" t="s">
        <v>178</v>
      </c>
      <c r="R22" s="106">
        <v>8120</v>
      </c>
      <c r="S22" s="109">
        <v>80</v>
      </c>
      <c r="T22" s="109" t="s">
        <v>179</v>
      </c>
      <c r="U22" s="56" t="s">
        <v>178</v>
      </c>
      <c r="V22" s="110">
        <v>56880</v>
      </c>
      <c r="W22" s="111" t="s">
        <v>178</v>
      </c>
      <c r="X22" s="111">
        <v>560</v>
      </c>
      <c r="Y22" s="112" t="s">
        <v>181</v>
      </c>
      <c r="Z22" s="56" t="s">
        <v>178</v>
      </c>
      <c r="AA22" s="113">
        <v>48760</v>
      </c>
      <c r="AB22" s="111" t="s">
        <v>178</v>
      </c>
      <c r="AC22" s="111">
        <v>480</v>
      </c>
      <c r="AD22" s="112" t="s">
        <v>181</v>
      </c>
      <c r="AF22" s="764"/>
      <c r="AG22" s="60"/>
      <c r="AH22" s="760"/>
      <c r="AI22" s="73"/>
      <c r="AK22" s="146"/>
      <c r="AL22" s="102"/>
      <c r="AM22" s="102"/>
      <c r="AN22" s="102"/>
      <c r="AO22" s="103"/>
      <c r="AQ22" s="758"/>
      <c r="AR22" s="102"/>
      <c r="AS22" s="102"/>
      <c r="AT22" s="103"/>
      <c r="AV22" s="118" t="s">
        <v>441</v>
      </c>
      <c r="AW22" s="119"/>
      <c r="AX22" s="120" t="s">
        <v>442</v>
      </c>
      <c r="AZ22" s="121" t="s">
        <v>441</v>
      </c>
      <c r="BA22" s="102"/>
      <c r="BB22" s="103" t="s">
        <v>442</v>
      </c>
      <c r="BD22" s="762"/>
      <c r="BF22" s="75" t="s">
        <v>443</v>
      </c>
      <c r="BH22" s="153"/>
      <c r="BI22" s="102"/>
      <c r="BJ22" s="102"/>
      <c r="BK22" s="102"/>
      <c r="BL22" s="103"/>
      <c r="BN22" s="116">
        <v>0.9</v>
      </c>
    </row>
    <row r="23" spans="1:66" ht="75">
      <c r="A23" s="770"/>
      <c r="B23" s="87" t="s">
        <v>195</v>
      </c>
      <c r="C23" s="63" t="s">
        <v>176</v>
      </c>
      <c r="D23" s="88" t="s">
        <v>177</v>
      </c>
      <c r="F23" s="89">
        <v>34730</v>
      </c>
      <c r="G23" s="90">
        <v>42850</v>
      </c>
      <c r="H23" s="57" t="s">
        <v>178</v>
      </c>
      <c r="I23" s="91">
        <v>320</v>
      </c>
      <c r="J23" s="92">
        <v>400</v>
      </c>
      <c r="K23" s="93" t="s">
        <v>413</v>
      </c>
      <c r="L23" s="56" t="s">
        <v>178</v>
      </c>
      <c r="M23" s="757">
        <v>950</v>
      </c>
      <c r="N23" s="144" t="s">
        <v>178</v>
      </c>
      <c r="O23" s="144">
        <v>9</v>
      </c>
      <c r="P23" s="142" t="s">
        <v>179</v>
      </c>
      <c r="Q23" s="56" t="s">
        <v>178</v>
      </c>
      <c r="R23" s="94">
        <v>8120</v>
      </c>
      <c r="S23" s="95">
        <v>80</v>
      </c>
      <c r="T23" s="109" t="s">
        <v>179</v>
      </c>
      <c r="V23" s="96"/>
      <c r="AA23" s="96" t="s">
        <v>180</v>
      </c>
      <c r="AE23" s="56" t="s">
        <v>178</v>
      </c>
      <c r="AF23" s="763" t="s">
        <v>184</v>
      </c>
      <c r="AG23" s="60" t="s">
        <v>178</v>
      </c>
      <c r="AH23" s="759" t="s">
        <v>184</v>
      </c>
      <c r="AI23" s="73"/>
      <c r="AJ23" s="56" t="s">
        <v>178</v>
      </c>
      <c r="AK23" s="145">
        <v>4060</v>
      </c>
      <c r="AL23" s="60" t="s">
        <v>182</v>
      </c>
      <c r="AM23" s="60" t="s">
        <v>178</v>
      </c>
      <c r="AN23" s="60">
        <v>40</v>
      </c>
      <c r="AO23" s="73" t="s">
        <v>183</v>
      </c>
      <c r="AP23" s="56" t="s">
        <v>178</v>
      </c>
      <c r="AQ23" s="757">
        <v>650</v>
      </c>
      <c r="AR23" s="60" t="s">
        <v>178</v>
      </c>
      <c r="AS23" s="60">
        <v>6</v>
      </c>
      <c r="AT23" s="73" t="s">
        <v>181</v>
      </c>
      <c r="AU23" s="56" t="s">
        <v>178</v>
      </c>
      <c r="AV23" s="59">
        <v>410</v>
      </c>
      <c r="AW23" s="114" t="s">
        <v>178</v>
      </c>
      <c r="AX23" s="115">
        <v>4</v>
      </c>
      <c r="AY23" s="56" t="s">
        <v>178</v>
      </c>
      <c r="AZ23" s="61">
        <v>70</v>
      </c>
      <c r="BA23" s="60" t="s">
        <v>178</v>
      </c>
      <c r="BB23" s="73">
        <v>1</v>
      </c>
      <c r="BC23" s="56" t="s">
        <v>178</v>
      </c>
      <c r="BD23" s="761">
        <v>4250</v>
      </c>
      <c r="BE23" s="56" t="s">
        <v>178</v>
      </c>
      <c r="BF23" s="99">
        <v>235</v>
      </c>
      <c r="BG23" s="56" t="s">
        <v>184</v>
      </c>
      <c r="BH23" s="152">
        <v>4060</v>
      </c>
      <c r="BI23" s="60" t="s">
        <v>185</v>
      </c>
      <c r="BJ23" s="60">
        <v>40</v>
      </c>
      <c r="BK23" s="60" t="s">
        <v>181</v>
      </c>
      <c r="BL23" s="73" t="s">
        <v>186</v>
      </c>
      <c r="BN23" s="100" t="s">
        <v>414</v>
      </c>
    </row>
    <row r="24" spans="1:66" ht="37.5">
      <c r="A24" s="770"/>
      <c r="B24" s="101"/>
      <c r="C24" s="102"/>
      <c r="D24" s="103" t="s">
        <v>187</v>
      </c>
      <c r="F24" s="104">
        <v>42850</v>
      </c>
      <c r="G24" s="105"/>
      <c r="H24" s="57" t="s">
        <v>178</v>
      </c>
      <c r="I24" s="106">
        <v>400</v>
      </c>
      <c r="J24" s="107"/>
      <c r="K24" s="108" t="s">
        <v>413</v>
      </c>
      <c r="M24" s="758"/>
      <c r="N24" s="140"/>
      <c r="O24" s="140"/>
      <c r="P24" s="141"/>
      <c r="Q24" s="56" t="s">
        <v>178</v>
      </c>
      <c r="R24" s="106">
        <v>8120</v>
      </c>
      <c r="S24" s="109">
        <v>80</v>
      </c>
      <c r="T24" s="109" t="s">
        <v>179</v>
      </c>
      <c r="U24" s="56" t="s">
        <v>178</v>
      </c>
      <c r="V24" s="110">
        <v>56880</v>
      </c>
      <c r="W24" s="111" t="s">
        <v>178</v>
      </c>
      <c r="X24" s="111">
        <v>560</v>
      </c>
      <c r="Y24" s="112" t="s">
        <v>181</v>
      </c>
      <c r="Z24" s="56" t="s">
        <v>178</v>
      </c>
      <c r="AA24" s="113">
        <v>48760</v>
      </c>
      <c r="AB24" s="111" t="s">
        <v>178</v>
      </c>
      <c r="AC24" s="111">
        <v>480</v>
      </c>
      <c r="AD24" s="112" t="s">
        <v>181</v>
      </c>
      <c r="AF24" s="764"/>
      <c r="AG24" s="102"/>
      <c r="AH24" s="760"/>
      <c r="AI24" s="103"/>
      <c r="AK24" s="146"/>
      <c r="AL24" s="60"/>
      <c r="AM24" s="60"/>
      <c r="AN24" s="60"/>
      <c r="AO24" s="73"/>
      <c r="AQ24" s="758"/>
      <c r="AR24" s="60"/>
      <c r="AS24" s="60"/>
      <c r="AT24" s="73"/>
      <c r="AV24" s="59" t="s">
        <v>441</v>
      </c>
      <c r="AW24" s="114"/>
      <c r="AX24" s="115" t="s">
        <v>442</v>
      </c>
      <c r="AZ24" s="61" t="s">
        <v>441</v>
      </c>
      <c r="BA24" s="60"/>
      <c r="BB24" s="73" t="s">
        <v>442</v>
      </c>
      <c r="BD24" s="762"/>
      <c r="BF24" s="75" t="s">
        <v>443</v>
      </c>
      <c r="BH24" s="152"/>
      <c r="BI24" s="60"/>
      <c r="BJ24" s="60"/>
      <c r="BK24" s="60"/>
      <c r="BL24" s="73"/>
      <c r="BN24" s="116">
        <v>0.92</v>
      </c>
    </row>
    <row r="25" spans="1:66" ht="75">
      <c r="A25" s="770"/>
      <c r="B25" s="117" t="s">
        <v>196</v>
      </c>
      <c r="C25" s="60" t="s">
        <v>176</v>
      </c>
      <c r="D25" s="73" t="s">
        <v>177</v>
      </c>
      <c r="F25" s="89">
        <v>33170</v>
      </c>
      <c r="G25" s="90">
        <v>41290</v>
      </c>
      <c r="H25" s="57" t="s">
        <v>178</v>
      </c>
      <c r="I25" s="91">
        <v>310</v>
      </c>
      <c r="J25" s="92">
        <v>390</v>
      </c>
      <c r="K25" s="93" t="s">
        <v>413</v>
      </c>
      <c r="L25" s="56" t="s">
        <v>178</v>
      </c>
      <c r="M25" s="757">
        <v>850</v>
      </c>
      <c r="N25" s="60" t="s">
        <v>178</v>
      </c>
      <c r="O25" s="60">
        <v>8</v>
      </c>
      <c r="P25" s="143" t="s">
        <v>179</v>
      </c>
      <c r="Q25" s="56" t="s">
        <v>178</v>
      </c>
      <c r="R25" s="94">
        <v>8120</v>
      </c>
      <c r="S25" s="95">
        <v>80</v>
      </c>
      <c r="T25" s="109" t="s">
        <v>179</v>
      </c>
      <c r="V25" s="96"/>
      <c r="AA25" s="96" t="s">
        <v>180</v>
      </c>
      <c r="AE25" s="56" t="s">
        <v>178</v>
      </c>
      <c r="AF25" s="759">
        <v>640</v>
      </c>
      <c r="AG25" s="60" t="s">
        <v>178</v>
      </c>
      <c r="AH25" s="759">
        <v>6</v>
      </c>
      <c r="AI25" s="73" t="s">
        <v>181</v>
      </c>
      <c r="AJ25" s="56" t="s">
        <v>178</v>
      </c>
      <c r="AK25" s="145">
        <v>3610</v>
      </c>
      <c r="AL25" s="63" t="s">
        <v>182</v>
      </c>
      <c r="AM25" s="63" t="s">
        <v>178</v>
      </c>
      <c r="AN25" s="63">
        <v>30</v>
      </c>
      <c r="AO25" s="88" t="s">
        <v>183</v>
      </c>
      <c r="AP25" s="56" t="s">
        <v>178</v>
      </c>
      <c r="AQ25" s="757">
        <v>570</v>
      </c>
      <c r="AR25" s="63" t="s">
        <v>178</v>
      </c>
      <c r="AS25" s="63">
        <v>5</v>
      </c>
      <c r="AT25" s="88" t="s">
        <v>181</v>
      </c>
      <c r="AU25" s="56" t="s">
        <v>178</v>
      </c>
      <c r="AV25" s="62">
        <v>370</v>
      </c>
      <c r="AW25" s="97" t="s">
        <v>178</v>
      </c>
      <c r="AX25" s="98">
        <v>3</v>
      </c>
      <c r="AY25" s="56" t="s">
        <v>178</v>
      </c>
      <c r="AZ25" s="64">
        <v>60</v>
      </c>
      <c r="BA25" s="63" t="s">
        <v>178</v>
      </c>
      <c r="BB25" s="88">
        <v>1</v>
      </c>
      <c r="BC25" s="56" t="s">
        <v>178</v>
      </c>
      <c r="BD25" s="761">
        <v>3920</v>
      </c>
      <c r="BE25" s="56" t="s">
        <v>178</v>
      </c>
      <c r="BF25" s="99">
        <v>235</v>
      </c>
      <c r="BG25" s="56" t="s">
        <v>184</v>
      </c>
      <c r="BH25" s="151">
        <v>3610</v>
      </c>
      <c r="BI25" s="63" t="s">
        <v>185</v>
      </c>
      <c r="BJ25" s="63">
        <v>30</v>
      </c>
      <c r="BK25" s="63" t="s">
        <v>181</v>
      </c>
      <c r="BL25" s="88" t="s">
        <v>186</v>
      </c>
      <c r="BN25" s="100" t="s">
        <v>414</v>
      </c>
    </row>
    <row r="26" spans="1:66" ht="37.5">
      <c r="A26" s="770"/>
      <c r="B26" s="117"/>
      <c r="C26" s="60"/>
      <c r="D26" s="73" t="s">
        <v>187</v>
      </c>
      <c r="F26" s="104">
        <v>41290</v>
      </c>
      <c r="G26" s="105"/>
      <c r="H26" s="57" t="s">
        <v>178</v>
      </c>
      <c r="I26" s="106">
        <v>390</v>
      </c>
      <c r="J26" s="107"/>
      <c r="K26" s="108" t="s">
        <v>413</v>
      </c>
      <c r="M26" s="758"/>
      <c r="N26" s="140"/>
      <c r="O26" s="140"/>
      <c r="P26" s="141"/>
      <c r="Q26" s="56" t="s">
        <v>178</v>
      </c>
      <c r="R26" s="106">
        <v>8120</v>
      </c>
      <c r="S26" s="109">
        <v>80</v>
      </c>
      <c r="T26" s="109" t="s">
        <v>179</v>
      </c>
      <c r="U26" s="56" t="s">
        <v>178</v>
      </c>
      <c r="V26" s="110">
        <v>56880</v>
      </c>
      <c r="W26" s="111" t="s">
        <v>178</v>
      </c>
      <c r="X26" s="111">
        <v>560</v>
      </c>
      <c r="Y26" s="112" t="s">
        <v>181</v>
      </c>
      <c r="Z26" s="56" t="s">
        <v>178</v>
      </c>
      <c r="AA26" s="113">
        <v>48760</v>
      </c>
      <c r="AB26" s="111" t="s">
        <v>178</v>
      </c>
      <c r="AC26" s="111">
        <v>480</v>
      </c>
      <c r="AD26" s="112" t="s">
        <v>181</v>
      </c>
      <c r="AF26" s="760"/>
      <c r="AG26" s="60"/>
      <c r="AH26" s="760"/>
      <c r="AI26" s="73"/>
      <c r="AK26" s="146"/>
      <c r="AL26" s="102"/>
      <c r="AM26" s="102"/>
      <c r="AN26" s="102"/>
      <c r="AO26" s="103"/>
      <c r="AQ26" s="758"/>
      <c r="AR26" s="102"/>
      <c r="AS26" s="102"/>
      <c r="AT26" s="103"/>
      <c r="AV26" s="118" t="s">
        <v>441</v>
      </c>
      <c r="AW26" s="119"/>
      <c r="AX26" s="120" t="s">
        <v>442</v>
      </c>
      <c r="AZ26" s="61" t="s">
        <v>441</v>
      </c>
      <c r="BA26" s="60"/>
      <c r="BB26" s="73" t="s">
        <v>442</v>
      </c>
      <c r="BD26" s="762"/>
      <c r="BF26" s="75" t="s">
        <v>443</v>
      </c>
      <c r="BH26" s="153"/>
      <c r="BI26" s="102"/>
      <c r="BJ26" s="102"/>
      <c r="BK26" s="102"/>
      <c r="BL26" s="103"/>
      <c r="BN26" s="116">
        <v>0.94</v>
      </c>
    </row>
    <row r="27" spans="1:66" ht="75">
      <c r="A27" s="770"/>
      <c r="B27" s="87" t="s">
        <v>197</v>
      </c>
      <c r="C27" s="63" t="s">
        <v>176</v>
      </c>
      <c r="D27" s="88" t="s">
        <v>177</v>
      </c>
      <c r="F27" s="89">
        <v>31940</v>
      </c>
      <c r="G27" s="90">
        <v>40060</v>
      </c>
      <c r="H27" s="57" t="s">
        <v>178</v>
      </c>
      <c r="I27" s="91">
        <v>300</v>
      </c>
      <c r="J27" s="92">
        <v>380</v>
      </c>
      <c r="K27" s="93" t="s">
        <v>413</v>
      </c>
      <c r="L27" s="56" t="s">
        <v>178</v>
      </c>
      <c r="M27" s="757">
        <v>760</v>
      </c>
      <c r="N27" s="60" t="s">
        <v>178</v>
      </c>
      <c r="O27" s="60">
        <v>7</v>
      </c>
      <c r="P27" s="143" t="s">
        <v>179</v>
      </c>
      <c r="Q27" s="56" t="s">
        <v>178</v>
      </c>
      <c r="R27" s="94">
        <v>8120</v>
      </c>
      <c r="S27" s="95">
        <v>80</v>
      </c>
      <c r="T27" s="109" t="s">
        <v>179</v>
      </c>
      <c r="V27" s="96"/>
      <c r="AA27" s="96" t="s">
        <v>180</v>
      </c>
      <c r="AE27" s="56" t="s">
        <v>178</v>
      </c>
      <c r="AF27" s="759">
        <v>570</v>
      </c>
      <c r="AG27" s="63" t="s">
        <v>178</v>
      </c>
      <c r="AH27" s="759">
        <v>5</v>
      </c>
      <c r="AI27" s="88" t="s">
        <v>181</v>
      </c>
      <c r="AJ27" s="56" t="s">
        <v>178</v>
      </c>
      <c r="AK27" s="145">
        <v>3250</v>
      </c>
      <c r="AL27" s="60" t="s">
        <v>182</v>
      </c>
      <c r="AM27" s="60" t="s">
        <v>178</v>
      </c>
      <c r="AN27" s="60">
        <v>30</v>
      </c>
      <c r="AO27" s="73" t="s">
        <v>183</v>
      </c>
      <c r="AP27" s="56" t="s">
        <v>178</v>
      </c>
      <c r="AQ27" s="757">
        <v>520</v>
      </c>
      <c r="AR27" s="60" t="s">
        <v>178</v>
      </c>
      <c r="AS27" s="60">
        <v>5</v>
      </c>
      <c r="AT27" s="73" t="s">
        <v>181</v>
      </c>
      <c r="AU27" s="56" t="s">
        <v>178</v>
      </c>
      <c r="AV27" s="59">
        <v>350</v>
      </c>
      <c r="AW27" s="114" t="s">
        <v>178</v>
      </c>
      <c r="AX27" s="115">
        <v>3</v>
      </c>
      <c r="AY27" s="56" t="s">
        <v>178</v>
      </c>
      <c r="AZ27" s="64">
        <v>60</v>
      </c>
      <c r="BA27" s="63" t="s">
        <v>178</v>
      </c>
      <c r="BB27" s="88">
        <v>1</v>
      </c>
      <c r="BC27" s="56" t="s">
        <v>178</v>
      </c>
      <c r="BD27" s="761">
        <v>3660</v>
      </c>
      <c r="BE27" s="56" t="s">
        <v>178</v>
      </c>
      <c r="BF27" s="99">
        <v>235</v>
      </c>
      <c r="BG27" s="56" t="s">
        <v>184</v>
      </c>
      <c r="BH27" s="152">
        <v>3250</v>
      </c>
      <c r="BI27" s="60" t="s">
        <v>185</v>
      </c>
      <c r="BJ27" s="60">
        <v>30</v>
      </c>
      <c r="BK27" s="60" t="s">
        <v>181</v>
      </c>
      <c r="BL27" s="73" t="s">
        <v>186</v>
      </c>
      <c r="BN27" s="100" t="s">
        <v>414</v>
      </c>
    </row>
    <row r="28" spans="1:66" ht="37.5">
      <c r="A28" s="770"/>
      <c r="B28" s="101"/>
      <c r="C28" s="102"/>
      <c r="D28" s="103" t="s">
        <v>187</v>
      </c>
      <c r="F28" s="104">
        <v>40060</v>
      </c>
      <c r="G28" s="105"/>
      <c r="H28" s="57" t="s">
        <v>178</v>
      </c>
      <c r="I28" s="106">
        <v>380</v>
      </c>
      <c r="J28" s="107"/>
      <c r="K28" s="108" t="s">
        <v>413</v>
      </c>
      <c r="M28" s="758"/>
      <c r="N28" s="60"/>
      <c r="O28" s="60"/>
      <c r="P28" s="143"/>
      <c r="Q28" s="56" t="s">
        <v>178</v>
      </c>
      <c r="R28" s="106">
        <v>8120</v>
      </c>
      <c r="S28" s="109">
        <v>80</v>
      </c>
      <c r="T28" s="109" t="s">
        <v>179</v>
      </c>
      <c r="U28" s="56" t="s">
        <v>178</v>
      </c>
      <c r="V28" s="110">
        <v>56880</v>
      </c>
      <c r="W28" s="111" t="s">
        <v>178</v>
      </c>
      <c r="X28" s="111">
        <v>560</v>
      </c>
      <c r="Y28" s="112" t="s">
        <v>181</v>
      </c>
      <c r="Z28" s="56" t="s">
        <v>178</v>
      </c>
      <c r="AA28" s="113">
        <v>48760</v>
      </c>
      <c r="AB28" s="111" t="s">
        <v>178</v>
      </c>
      <c r="AC28" s="111">
        <v>480</v>
      </c>
      <c r="AD28" s="112" t="s">
        <v>181</v>
      </c>
      <c r="AF28" s="760"/>
      <c r="AG28" s="102"/>
      <c r="AH28" s="760"/>
      <c r="AI28" s="103"/>
      <c r="AK28" s="146"/>
      <c r="AL28" s="60"/>
      <c r="AM28" s="60"/>
      <c r="AN28" s="60"/>
      <c r="AO28" s="73"/>
      <c r="AQ28" s="758"/>
      <c r="AR28" s="60"/>
      <c r="AS28" s="60"/>
      <c r="AT28" s="73"/>
      <c r="AV28" s="59" t="s">
        <v>441</v>
      </c>
      <c r="AW28" s="114"/>
      <c r="AX28" s="115" t="s">
        <v>442</v>
      </c>
      <c r="AZ28" s="121" t="s">
        <v>441</v>
      </c>
      <c r="BA28" s="102"/>
      <c r="BB28" s="103" t="s">
        <v>442</v>
      </c>
      <c r="BD28" s="762"/>
      <c r="BF28" s="75" t="s">
        <v>443</v>
      </c>
      <c r="BH28" s="152"/>
      <c r="BI28" s="60"/>
      <c r="BJ28" s="60"/>
      <c r="BK28" s="60"/>
      <c r="BL28" s="73"/>
      <c r="BN28" s="116">
        <v>0.98</v>
      </c>
    </row>
    <row r="29" spans="1:66" ht="75">
      <c r="A29" s="770"/>
      <c r="B29" s="117" t="s">
        <v>198</v>
      </c>
      <c r="C29" s="60" t="s">
        <v>176</v>
      </c>
      <c r="D29" s="73" t="s">
        <v>177</v>
      </c>
      <c r="F29" s="89">
        <v>30070</v>
      </c>
      <c r="G29" s="90">
        <v>38190</v>
      </c>
      <c r="H29" s="57" t="s">
        <v>178</v>
      </c>
      <c r="I29" s="91">
        <v>280</v>
      </c>
      <c r="J29" s="92">
        <v>360</v>
      </c>
      <c r="K29" s="93" t="s">
        <v>413</v>
      </c>
      <c r="L29" s="56" t="s">
        <v>178</v>
      </c>
      <c r="M29" s="757">
        <v>630</v>
      </c>
      <c r="N29" s="144" t="s">
        <v>178</v>
      </c>
      <c r="O29" s="144">
        <v>6</v>
      </c>
      <c r="P29" s="142" t="s">
        <v>179</v>
      </c>
      <c r="Q29" s="56" t="s">
        <v>178</v>
      </c>
      <c r="R29" s="94">
        <v>8120</v>
      </c>
      <c r="S29" s="95">
        <v>80</v>
      </c>
      <c r="T29" s="109" t="s">
        <v>179</v>
      </c>
      <c r="V29" s="96"/>
      <c r="AA29" s="96" t="s">
        <v>180</v>
      </c>
      <c r="AE29" s="56" t="s">
        <v>178</v>
      </c>
      <c r="AF29" s="759">
        <v>480</v>
      </c>
      <c r="AG29" s="60" t="s">
        <v>178</v>
      </c>
      <c r="AH29" s="759">
        <v>4</v>
      </c>
      <c r="AI29" s="73" t="s">
        <v>181</v>
      </c>
      <c r="AJ29" s="56" t="s">
        <v>178</v>
      </c>
      <c r="AK29" s="145">
        <v>2700</v>
      </c>
      <c r="AL29" s="63" t="s">
        <v>182</v>
      </c>
      <c r="AM29" s="63" t="s">
        <v>178</v>
      </c>
      <c r="AN29" s="63">
        <v>20</v>
      </c>
      <c r="AO29" s="88" t="s">
        <v>183</v>
      </c>
      <c r="AP29" s="56" t="s">
        <v>178</v>
      </c>
      <c r="AQ29" s="757">
        <v>500</v>
      </c>
      <c r="AR29" s="63" t="s">
        <v>178</v>
      </c>
      <c r="AS29" s="63">
        <v>5</v>
      </c>
      <c r="AT29" s="88" t="s">
        <v>181</v>
      </c>
      <c r="AU29" s="56" t="s">
        <v>178</v>
      </c>
      <c r="AV29" s="62">
        <v>300</v>
      </c>
      <c r="AW29" s="97" t="s">
        <v>178</v>
      </c>
      <c r="AX29" s="98">
        <v>3</v>
      </c>
      <c r="AY29" s="56" t="s">
        <v>178</v>
      </c>
      <c r="AZ29" s="61">
        <v>50</v>
      </c>
      <c r="BA29" s="60" t="s">
        <v>178</v>
      </c>
      <c r="BB29" s="73">
        <v>1</v>
      </c>
      <c r="BC29" s="56" t="s">
        <v>178</v>
      </c>
      <c r="BD29" s="761">
        <v>3160</v>
      </c>
      <c r="BE29" s="56" t="s">
        <v>178</v>
      </c>
      <c r="BF29" s="99">
        <v>235</v>
      </c>
      <c r="BG29" s="56" t="s">
        <v>184</v>
      </c>
      <c r="BH29" s="151">
        <v>2700</v>
      </c>
      <c r="BI29" s="63" t="s">
        <v>185</v>
      </c>
      <c r="BJ29" s="63">
        <v>20</v>
      </c>
      <c r="BK29" s="63" t="s">
        <v>181</v>
      </c>
      <c r="BL29" s="88" t="s">
        <v>186</v>
      </c>
      <c r="BN29" s="100" t="s">
        <v>414</v>
      </c>
    </row>
    <row r="30" spans="1:66" ht="37.5">
      <c r="A30" s="770"/>
      <c r="B30" s="117"/>
      <c r="C30" s="60"/>
      <c r="D30" s="73" t="s">
        <v>187</v>
      </c>
      <c r="F30" s="104">
        <v>38190</v>
      </c>
      <c r="G30" s="105"/>
      <c r="H30" s="57" t="s">
        <v>178</v>
      </c>
      <c r="I30" s="106">
        <v>360</v>
      </c>
      <c r="J30" s="107"/>
      <c r="K30" s="108" t="s">
        <v>413</v>
      </c>
      <c r="M30" s="758"/>
      <c r="N30" s="140"/>
      <c r="O30" s="140"/>
      <c r="P30" s="141"/>
      <c r="Q30" s="56" t="s">
        <v>178</v>
      </c>
      <c r="R30" s="106">
        <v>8120</v>
      </c>
      <c r="S30" s="109">
        <v>80</v>
      </c>
      <c r="T30" s="109" t="s">
        <v>179</v>
      </c>
      <c r="U30" s="56" t="s">
        <v>178</v>
      </c>
      <c r="V30" s="110">
        <v>56880</v>
      </c>
      <c r="W30" s="111" t="s">
        <v>178</v>
      </c>
      <c r="X30" s="111">
        <v>560</v>
      </c>
      <c r="Y30" s="112" t="s">
        <v>181</v>
      </c>
      <c r="Z30" s="56" t="s">
        <v>178</v>
      </c>
      <c r="AA30" s="113">
        <v>48760</v>
      </c>
      <c r="AB30" s="111" t="s">
        <v>178</v>
      </c>
      <c r="AC30" s="111">
        <v>480</v>
      </c>
      <c r="AD30" s="112" t="s">
        <v>181</v>
      </c>
      <c r="AF30" s="760"/>
      <c r="AG30" s="60"/>
      <c r="AH30" s="760"/>
      <c r="AI30" s="73"/>
      <c r="AK30" s="146"/>
      <c r="AL30" s="102"/>
      <c r="AM30" s="102"/>
      <c r="AN30" s="102"/>
      <c r="AO30" s="103"/>
      <c r="AQ30" s="758"/>
      <c r="AR30" s="102"/>
      <c r="AS30" s="102"/>
      <c r="AT30" s="103"/>
      <c r="AV30" s="118" t="s">
        <v>441</v>
      </c>
      <c r="AW30" s="119"/>
      <c r="AX30" s="120" t="s">
        <v>442</v>
      </c>
      <c r="AZ30" s="121" t="s">
        <v>441</v>
      </c>
      <c r="BA30" s="102"/>
      <c r="BB30" s="103" t="s">
        <v>442</v>
      </c>
      <c r="BD30" s="762"/>
      <c r="BF30" s="75" t="s">
        <v>443</v>
      </c>
      <c r="BH30" s="153"/>
      <c r="BI30" s="102"/>
      <c r="BJ30" s="102"/>
      <c r="BK30" s="102"/>
      <c r="BL30" s="103"/>
      <c r="BN30" s="116">
        <v>0.91</v>
      </c>
    </row>
    <row r="31" spans="1:66" ht="75">
      <c r="A31" s="770"/>
      <c r="B31" s="87" t="s">
        <v>199</v>
      </c>
      <c r="C31" s="63" t="s">
        <v>176</v>
      </c>
      <c r="D31" s="88" t="s">
        <v>177</v>
      </c>
      <c r="F31" s="89">
        <v>28730</v>
      </c>
      <c r="G31" s="90">
        <v>36850</v>
      </c>
      <c r="H31" s="57" t="s">
        <v>178</v>
      </c>
      <c r="I31" s="91">
        <v>260</v>
      </c>
      <c r="J31" s="92">
        <v>340</v>
      </c>
      <c r="K31" s="93" t="s">
        <v>413</v>
      </c>
      <c r="L31" s="56" t="s">
        <v>178</v>
      </c>
      <c r="M31" s="757">
        <v>540</v>
      </c>
      <c r="N31" s="60" t="s">
        <v>178</v>
      </c>
      <c r="O31" s="60">
        <v>5</v>
      </c>
      <c r="P31" s="143" t="s">
        <v>179</v>
      </c>
      <c r="Q31" s="56" t="s">
        <v>178</v>
      </c>
      <c r="R31" s="94">
        <v>8120</v>
      </c>
      <c r="S31" s="95">
        <v>80</v>
      </c>
      <c r="T31" s="109" t="s">
        <v>179</v>
      </c>
      <c r="V31" s="96"/>
      <c r="AA31" s="96" t="s">
        <v>180</v>
      </c>
      <c r="AE31" s="56" t="s">
        <v>178</v>
      </c>
      <c r="AF31" s="759">
        <v>410</v>
      </c>
      <c r="AG31" s="63" t="s">
        <v>178</v>
      </c>
      <c r="AH31" s="759">
        <v>4</v>
      </c>
      <c r="AI31" s="88" t="s">
        <v>181</v>
      </c>
      <c r="AJ31" s="56" t="s">
        <v>178</v>
      </c>
      <c r="AK31" s="145">
        <v>2320</v>
      </c>
      <c r="AL31" s="60" t="s">
        <v>182</v>
      </c>
      <c r="AM31" s="60" t="s">
        <v>178</v>
      </c>
      <c r="AN31" s="60">
        <v>20</v>
      </c>
      <c r="AO31" s="73" t="s">
        <v>183</v>
      </c>
      <c r="AP31" s="56" t="s">
        <v>178</v>
      </c>
      <c r="AQ31" s="757">
        <v>500</v>
      </c>
      <c r="AR31" s="60" t="s">
        <v>178</v>
      </c>
      <c r="AS31" s="60">
        <v>5</v>
      </c>
      <c r="AT31" s="73" t="s">
        <v>181</v>
      </c>
      <c r="AU31" s="56" t="s">
        <v>178</v>
      </c>
      <c r="AV31" s="59">
        <v>270</v>
      </c>
      <c r="AW31" s="114" t="s">
        <v>178</v>
      </c>
      <c r="AX31" s="115">
        <v>2</v>
      </c>
      <c r="AY31" s="56" t="s">
        <v>178</v>
      </c>
      <c r="AZ31" s="61">
        <v>40</v>
      </c>
      <c r="BA31" s="60" t="s">
        <v>178</v>
      </c>
      <c r="BB31" s="73">
        <v>1</v>
      </c>
      <c r="BC31" s="56" t="s">
        <v>178</v>
      </c>
      <c r="BD31" s="761">
        <v>2810</v>
      </c>
      <c r="BE31" s="56" t="s">
        <v>178</v>
      </c>
      <c r="BF31" s="99">
        <v>235</v>
      </c>
      <c r="BG31" s="56" t="s">
        <v>184</v>
      </c>
      <c r="BH31" s="152">
        <v>2320</v>
      </c>
      <c r="BI31" s="60" t="s">
        <v>185</v>
      </c>
      <c r="BJ31" s="60">
        <v>20</v>
      </c>
      <c r="BK31" s="60" t="s">
        <v>181</v>
      </c>
      <c r="BL31" s="73" t="s">
        <v>186</v>
      </c>
      <c r="BN31" s="100" t="s">
        <v>414</v>
      </c>
    </row>
    <row r="32" spans="1:66" ht="37.5">
      <c r="A32" s="770"/>
      <c r="B32" s="101"/>
      <c r="C32" s="102"/>
      <c r="D32" s="103" t="s">
        <v>187</v>
      </c>
      <c r="F32" s="104">
        <v>36850</v>
      </c>
      <c r="G32" s="105"/>
      <c r="H32" s="57" t="s">
        <v>178</v>
      </c>
      <c r="I32" s="106">
        <v>340</v>
      </c>
      <c r="J32" s="107"/>
      <c r="K32" s="108" t="s">
        <v>413</v>
      </c>
      <c r="M32" s="758"/>
      <c r="N32" s="60"/>
      <c r="O32" s="60"/>
      <c r="P32" s="143"/>
      <c r="Q32" s="56" t="s">
        <v>178</v>
      </c>
      <c r="R32" s="106">
        <v>8120</v>
      </c>
      <c r="S32" s="109">
        <v>80</v>
      </c>
      <c r="T32" s="109" t="s">
        <v>179</v>
      </c>
      <c r="U32" s="56" t="s">
        <v>178</v>
      </c>
      <c r="V32" s="110">
        <v>56880</v>
      </c>
      <c r="W32" s="111" t="s">
        <v>178</v>
      </c>
      <c r="X32" s="111">
        <v>560</v>
      </c>
      <c r="Y32" s="112" t="s">
        <v>181</v>
      </c>
      <c r="Z32" s="56" t="s">
        <v>178</v>
      </c>
      <c r="AA32" s="113">
        <v>48760</v>
      </c>
      <c r="AB32" s="111" t="s">
        <v>178</v>
      </c>
      <c r="AC32" s="111">
        <v>480</v>
      </c>
      <c r="AD32" s="112" t="s">
        <v>181</v>
      </c>
      <c r="AF32" s="760"/>
      <c r="AG32" s="102"/>
      <c r="AH32" s="760"/>
      <c r="AI32" s="103"/>
      <c r="AK32" s="146"/>
      <c r="AL32" s="60"/>
      <c r="AM32" s="60"/>
      <c r="AN32" s="60"/>
      <c r="AO32" s="73"/>
      <c r="AQ32" s="758"/>
      <c r="AR32" s="60"/>
      <c r="AS32" s="60"/>
      <c r="AT32" s="73"/>
      <c r="AV32" s="59" t="s">
        <v>441</v>
      </c>
      <c r="AW32" s="114"/>
      <c r="AX32" s="115" t="s">
        <v>442</v>
      </c>
      <c r="AZ32" s="61" t="s">
        <v>441</v>
      </c>
      <c r="BA32" s="60"/>
      <c r="BB32" s="73" t="s">
        <v>442</v>
      </c>
      <c r="BD32" s="762"/>
      <c r="BF32" s="75" t="s">
        <v>443</v>
      </c>
      <c r="BH32" s="152"/>
      <c r="BI32" s="60"/>
      <c r="BJ32" s="60"/>
      <c r="BK32" s="60"/>
      <c r="BL32" s="73"/>
      <c r="BN32" s="116">
        <v>0.94</v>
      </c>
    </row>
    <row r="33" spans="1:66" ht="75">
      <c r="A33" s="770"/>
      <c r="B33" s="117" t="s">
        <v>200</v>
      </c>
      <c r="C33" s="60" t="s">
        <v>176</v>
      </c>
      <c r="D33" s="73" t="s">
        <v>177</v>
      </c>
      <c r="F33" s="89">
        <v>27730</v>
      </c>
      <c r="G33" s="90">
        <v>35850</v>
      </c>
      <c r="H33" s="57" t="s">
        <v>178</v>
      </c>
      <c r="I33" s="91">
        <v>250</v>
      </c>
      <c r="J33" s="92">
        <v>330</v>
      </c>
      <c r="K33" s="93" t="s">
        <v>413</v>
      </c>
      <c r="L33" s="56" t="s">
        <v>178</v>
      </c>
      <c r="M33" s="757">
        <v>470</v>
      </c>
      <c r="N33" s="144" t="s">
        <v>178</v>
      </c>
      <c r="O33" s="144">
        <v>4</v>
      </c>
      <c r="P33" s="142" t="s">
        <v>179</v>
      </c>
      <c r="Q33" s="56" t="s">
        <v>178</v>
      </c>
      <c r="R33" s="94">
        <v>8120</v>
      </c>
      <c r="S33" s="95">
        <v>80</v>
      </c>
      <c r="T33" s="109" t="s">
        <v>179</v>
      </c>
      <c r="V33" s="96"/>
      <c r="AA33" s="96" t="s">
        <v>180</v>
      </c>
      <c r="AE33" s="56" t="s">
        <v>178</v>
      </c>
      <c r="AF33" s="759">
        <v>360</v>
      </c>
      <c r="AG33" s="60" t="s">
        <v>178</v>
      </c>
      <c r="AH33" s="759">
        <v>3</v>
      </c>
      <c r="AI33" s="73" t="s">
        <v>181</v>
      </c>
      <c r="AJ33" s="56" t="s">
        <v>178</v>
      </c>
      <c r="AK33" s="145">
        <v>2030</v>
      </c>
      <c r="AL33" s="63" t="s">
        <v>182</v>
      </c>
      <c r="AM33" s="63" t="s">
        <v>178</v>
      </c>
      <c r="AN33" s="63">
        <v>20</v>
      </c>
      <c r="AO33" s="88" t="s">
        <v>183</v>
      </c>
      <c r="AP33" s="56" t="s">
        <v>178</v>
      </c>
      <c r="AQ33" s="757">
        <v>500</v>
      </c>
      <c r="AR33" s="63" t="s">
        <v>178</v>
      </c>
      <c r="AS33" s="63">
        <v>5</v>
      </c>
      <c r="AT33" s="88" t="s">
        <v>181</v>
      </c>
      <c r="AU33" s="56" t="s">
        <v>178</v>
      </c>
      <c r="AV33" s="62">
        <v>250</v>
      </c>
      <c r="AW33" s="97" t="s">
        <v>178</v>
      </c>
      <c r="AX33" s="98">
        <v>2</v>
      </c>
      <c r="AY33" s="56" t="s">
        <v>178</v>
      </c>
      <c r="AZ33" s="64">
        <v>40</v>
      </c>
      <c r="BA33" s="63" t="s">
        <v>178</v>
      </c>
      <c r="BB33" s="88">
        <v>1</v>
      </c>
      <c r="BC33" s="56" t="s">
        <v>178</v>
      </c>
      <c r="BD33" s="761">
        <v>2540</v>
      </c>
      <c r="BE33" s="56" t="s">
        <v>178</v>
      </c>
      <c r="BF33" s="99">
        <v>235</v>
      </c>
      <c r="BG33" s="56" t="s">
        <v>184</v>
      </c>
      <c r="BH33" s="151">
        <v>2030</v>
      </c>
      <c r="BI33" s="63" t="s">
        <v>185</v>
      </c>
      <c r="BJ33" s="63">
        <v>20</v>
      </c>
      <c r="BK33" s="63" t="s">
        <v>181</v>
      </c>
      <c r="BL33" s="88" t="s">
        <v>186</v>
      </c>
      <c r="BN33" s="100" t="s">
        <v>414</v>
      </c>
    </row>
    <row r="34" spans="1:66" ht="37.5">
      <c r="A34" s="770"/>
      <c r="B34" s="117"/>
      <c r="C34" s="60"/>
      <c r="D34" s="73" t="s">
        <v>187</v>
      </c>
      <c r="F34" s="104">
        <v>35850</v>
      </c>
      <c r="G34" s="105"/>
      <c r="H34" s="57" t="s">
        <v>178</v>
      </c>
      <c r="I34" s="106">
        <v>330</v>
      </c>
      <c r="J34" s="107"/>
      <c r="K34" s="108" t="s">
        <v>413</v>
      </c>
      <c r="M34" s="758"/>
      <c r="N34" s="140"/>
      <c r="O34" s="140"/>
      <c r="P34" s="141"/>
      <c r="Q34" s="56" t="s">
        <v>178</v>
      </c>
      <c r="R34" s="106">
        <v>8120</v>
      </c>
      <c r="S34" s="109">
        <v>80</v>
      </c>
      <c r="T34" s="109" t="s">
        <v>179</v>
      </c>
      <c r="U34" s="56" t="s">
        <v>178</v>
      </c>
      <c r="V34" s="110">
        <v>56880</v>
      </c>
      <c r="W34" s="111" t="s">
        <v>178</v>
      </c>
      <c r="X34" s="111">
        <v>560</v>
      </c>
      <c r="Y34" s="112" t="s">
        <v>181</v>
      </c>
      <c r="Z34" s="56" t="s">
        <v>178</v>
      </c>
      <c r="AA34" s="113">
        <v>48760</v>
      </c>
      <c r="AB34" s="111" t="s">
        <v>178</v>
      </c>
      <c r="AC34" s="111">
        <v>480</v>
      </c>
      <c r="AD34" s="112" t="s">
        <v>181</v>
      </c>
      <c r="AF34" s="760"/>
      <c r="AG34" s="60"/>
      <c r="AH34" s="760"/>
      <c r="AI34" s="73"/>
      <c r="AK34" s="146"/>
      <c r="AL34" s="102"/>
      <c r="AM34" s="102"/>
      <c r="AN34" s="102"/>
      <c r="AO34" s="103"/>
      <c r="AQ34" s="758"/>
      <c r="AR34" s="102"/>
      <c r="AS34" s="102"/>
      <c r="AT34" s="103"/>
      <c r="AV34" s="118" t="s">
        <v>441</v>
      </c>
      <c r="AW34" s="119"/>
      <c r="AX34" s="120" t="s">
        <v>442</v>
      </c>
      <c r="AZ34" s="121" t="s">
        <v>441</v>
      </c>
      <c r="BA34" s="102"/>
      <c r="BB34" s="103" t="s">
        <v>442</v>
      </c>
      <c r="BD34" s="762"/>
      <c r="BF34" s="75" t="s">
        <v>443</v>
      </c>
      <c r="BH34" s="153"/>
      <c r="BI34" s="102"/>
      <c r="BJ34" s="102"/>
      <c r="BK34" s="102"/>
      <c r="BL34" s="103"/>
      <c r="BN34" s="116">
        <v>0.99</v>
      </c>
    </row>
    <row r="35" spans="1:66" ht="75">
      <c r="A35" s="770"/>
      <c r="B35" s="87" t="s">
        <v>201</v>
      </c>
      <c r="C35" s="63" t="s">
        <v>176</v>
      </c>
      <c r="D35" s="88" t="s">
        <v>177</v>
      </c>
      <c r="F35" s="89">
        <v>26960</v>
      </c>
      <c r="G35" s="90">
        <v>35080</v>
      </c>
      <c r="H35" s="57" t="s">
        <v>178</v>
      </c>
      <c r="I35" s="91">
        <v>250</v>
      </c>
      <c r="J35" s="92">
        <v>330</v>
      </c>
      <c r="K35" s="93" t="s">
        <v>413</v>
      </c>
      <c r="L35" s="56" t="s">
        <v>178</v>
      </c>
      <c r="M35" s="757">
        <v>420</v>
      </c>
      <c r="N35" s="60" t="s">
        <v>178</v>
      </c>
      <c r="O35" s="60">
        <v>4</v>
      </c>
      <c r="P35" s="143" t="s">
        <v>179</v>
      </c>
      <c r="Q35" s="56" t="s">
        <v>178</v>
      </c>
      <c r="R35" s="94">
        <v>8120</v>
      </c>
      <c r="S35" s="95">
        <v>80</v>
      </c>
      <c r="T35" s="109" t="s">
        <v>179</v>
      </c>
      <c r="V35" s="96"/>
      <c r="AA35" s="96" t="s">
        <v>180</v>
      </c>
      <c r="AE35" s="56" t="s">
        <v>178</v>
      </c>
      <c r="AF35" s="759">
        <v>320</v>
      </c>
      <c r="AG35" s="63" t="s">
        <v>178</v>
      </c>
      <c r="AH35" s="759">
        <v>3</v>
      </c>
      <c r="AI35" s="88" t="s">
        <v>181</v>
      </c>
      <c r="AJ35" s="56" t="s">
        <v>178</v>
      </c>
      <c r="AK35" s="145">
        <v>1800</v>
      </c>
      <c r="AL35" s="60" t="s">
        <v>182</v>
      </c>
      <c r="AM35" s="60" t="s">
        <v>178</v>
      </c>
      <c r="AN35" s="60">
        <v>10</v>
      </c>
      <c r="AO35" s="73" t="s">
        <v>183</v>
      </c>
      <c r="AP35" s="56" t="s">
        <v>178</v>
      </c>
      <c r="AQ35" s="757">
        <v>500</v>
      </c>
      <c r="AR35" s="60" t="s">
        <v>178</v>
      </c>
      <c r="AS35" s="60">
        <v>5</v>
      </c>
      <c r="AT35" s="73" t="s">
        <v>181</v>
      </c>
      <c r="AU35" s="56" t="s">
        <v>178</v>
      </c>
      <c r="AV35" s="59">
        <v>220</v>
      </c>
      <c r="AW35" s="114" t="s">
        <v>178</v>
      </c>
      <c r="AX35" s="115">
        <v>2</v>
      </c>
      <c r="AY35" s="56" t="s">
        <v>178</v>
      </c>
      <c r="AZ35" s="61">
        <v>40</v>
      </c>
      <c r="BA35" s="60" t="s">
        <v>178</v>
      </c>
      <c r="BB35" s="73">
        <v>1</v>
      </c>
      <c r="BC35" s="56" t="s">
        <v>178</v>
      </c>
      <c r="BD35" s="761">
        <v>2440</v>
      </c>
      <c r="BE35" s="56" t="s">
        <v>178</v>
      </c>
      <c r="BF35" s="99">
        <v>235</v>
      </c>
      <c r="BG35" s="56" t="s">
        <v>184</v>
      </c>
      <c r="BH35" s="152">
        <v>1800</v>
      </c>
      <c r="BI35" s="60" t="s">
        <v>185</v>
      </c>
      <c r="BJ35" s="60">
        <v>10</v>
      </c>
      <c r="BK35" s="60" t="s">
        <v>181</v>
      </c>
      <c r="BL35" s="73" t="s">
        <v>186</v>
      </c>
      <c r="BN35" s="100" t="s">
        <v>414</v>
      </c>
    </row>
    <row r="36" spans="1:66" ht="37.5">
      <c r="A36" s="770"/>
      <c r="B36" s="101"/>
      <c r="C36" s="102"/>
      <c r="D36" s="103" t="s">
        <v>187</v>
      </c>
      <c r="F36" s="104">
        <v>35080</v>
      </c>
      <c r="G36" s="105"/>
      <c r="H36" s="57" t="s">
        <v>178</v>
      </c>
      <c r="I36" s="106">
        <v>330</v>
      </c>
      <c r="J36" s="107"/>
      <c r="K36" s="108" t="s">
        <v>413</v>
      </c>
      <c r="M36" s="758"/>
      <c r="N36" s="60"/>
      <c r="O36" s="60"/>
      <c r="P36" s="143"/>
      <c r="Q36" s="56" t="s">
        <v>178</v>
      </c>
      <c r="R36" s="106">
        <v>8120</v>
      </c>
      <c r="S36" s="109">
        <v>80</v>
      </c>
      <c r="T36" s="109" t="s">
        <v>179</v>
      </c>
      <c r="U36" s="56" t="s">
        <v>178</v>
      </c>
      <c r="V36" s="110">
        <v>56880</v>
      </c>
      <c r="W36" s="111" t="s">
        <v>178</v>
      </c>
      <c r="X36" s="111">
        <v>560</v>
      </c>
      <c r="Y36" s="112" t="s">
        <v>181</v>
      </c>
      <c r="Z36" s="56" t="s">
        <v>178</v>
      </c>
      <c r="AA36" s="113">
        <v>48760</v>
      </c>
      <c r="AB36" s="111" t="s">
        <v>178</v>
      </c>
      <c r="AC36" s="111">
        <v>480</v>
      </c>
      <c r="AD36" s="112" t="s">
        <v>181</v>
      </c>
      <c r="AF36" s="760"/>
      <c r="AG36" s="102"/>
      <c r="AH36" s="760"/>
      <c r="AI36" s="103"/>
      <c r="AK36" s="146"/>
      <c r="AL36" s="60"/>
      <c r="AM36" s="60"/>
      <c r="AN36" s="60"/>
      <c r="AO36" s="73"/>
      <c r="AQ36" s="758"/>
      <c r="AR36" s="60"/>
      <c r="AS36" s="60"/>
      <c r="AT36" s="73"/>
      <c r="AV36" s="59" t="s">
        <v>441</v>
      </c>
      <c r="AW36" s="114"/>
      <c r="AX36" s="115" t="s">
        <v>442</v>
      </c>
      <c r="AZ36" s="61" t="s">
        <v>441</v>
      </c>
      <c r="BA36" s="60"/>
      <c r="BB36" s="73" t="s">
        <v>442</v>
      </c>
      <c r="BD36" s="762"/>
      <c r="BF36" s="75" t="s">
        <v>443</v>
      </c>
      <c r="BH36" s="152"/>
      <c r="BI36" s="60"/>
      <c r="BJ36" s="60"/>
      <c r="BK36" s="60"/>
      <c r="BL36" s="73"/>
      <c r="BN36" s="116">
        <v>0.98</v>
      </c>
    </row>
    <row r="37" spans="1:66" ht="75">
      <c r="A37" s="770"/>
      <c r="B37" s="117" t="s">
        <v>202</v>
      </c>
      <c r="C37" s="60" t="s">
        <v>176</v>
      </c>
      <c r="D37" s="73" t="s">
        <v>177</v>
      </c>
      <c r="F37" s="89">
        <v>26340</v>
      </c>
      <c r="G37" s="90">
        <v>34460</v>
      </c>
      <c r="H37" s="57" t="s">
        <v>178</v>
      </c>
      <c r="I37" s="91">
        <v>240</v>
      </c>
      <c r="J37" s="92">
        <v>320</v>
      </c>
      <c r="K37" s="93" t="s">
        <v>413</v>
      </c>
      <c r="L37" s="56" t="s">
        <v>178</v>
      </c>
      <c r="M37" s="757">
        <v>380</v>
      </c>
      <c r="N37" s="144" t="s">
        <v>178</v>
      </c>
      <c r="O37" s="144">
        <v>3</v>
      </c>
      <c r="P37" s="142" t="s">
        <v>179</v>
      </c>
      <c r="Q37" s="56" t="s">
        <v>178</v>
      </c>
      <c r="R37" s="94">
        <v>8120</v>
      </c>
      <c r="S37" s="95">
        <v>80</v>
      </c>
      <c r="T37" s="109" t="s">
        <v>179</v>
      </c>
      <c r="V37" s="96"/>
      <c r="AA37" s="96" t="s">
        <v>180</v>
      </c>
      <c r="AE37" s="56" t="s">
        <v>178</v>
      </c>
      <c r="AF37" s="759">
        <v>280</v>
      </c>
      <c r="AG37" s="63" t="s">
        <v>178</v>
      </c>
      <c r="AH37" s="759">
        <v>2</v>
      </c>
      <c r="AI37" s="88" t="s">
        <v>181</v>
      </c>
      <c r="AJ37" s="56" t="s">
        <v>178</v>
      </c>
      <c r="AK37" s="145">
        <v>1620</v>
      </c>
      <c r="AL37" s="63" t="s">
        <v>182</v>
      </c>
      <c r="AM37" s="63" t="s">
        <v>178</v>
      </c>
      <c r="AN37" s="63">
        <v>10</v>
      </c>
      <c r="AO37" s="88" t="s">
        <v>183</v>
      </c>
      <c r="AP37" s="56" t="s">
        <v>178</v>
      </c>
      <c r="AQ37" s="757">
        <v>500</v>
      </c>
      <c r="AR37" s="63" t="s">
        <v>178</v>
      </c>
      <c r="AS37" s="63">
        <v>5</v>
      </c>
      <c r="AT37" s="88" t="s">
        <v>181</v>
      </c>
      <c r="AU37" s="56" t="s">
        <v>178</v>
      </c>
      <c r="AV37" s="62">
        <v>200</v>
      </c>
      <c r="AW37" s="97" t="s">
        <v>178</v>
      </c>
      <c r="AX37" s="98">
        <v>2</v>
      </c>
      <c r="AY37" s="56" t="s">
        <v>178</v>
      </c>
      <c r="AZ37" s="64">
        <v>30</v>
      </c>
      <c r="BA37" s="63" t="s">
        <v>178</v>
      </c>
      <c r="BB37" s="88">
        <v>1</v>
      </c>
      <c r="BC37" s="56" t="s">
        <v>178</v>
      </c>
      <c r="BD37" s="761">
        <v>2360</v>
      </c>
      <c r="BE37" s="56" t="s">
        <v>178</v>
      </c>
      <c r="BF37" s="99">
        <v>235</v>
      </c>
      <c r="BG37" s="56" t="s">
        <v>184</v>
      </c>
      <c r="BH37" s="151">
        <v>1620</v>
      </c>
      <c r="BI37" s="63" t="s">
        <v>185</v>
      </c>
      <c r="BJ37" s="63">
        <v>10</v>
      </c>
      <c r="BK37" s="63" t="s">
        <v>181</v>
      </c>
      <c r="BL37" s="88" t="s">
        <v>186</v>
      </c>
      <c r="BN37" s="100" t="s">
        <v>414</v>
      </c>
    </row>
    <row r="38" spans="1:66" ht="37.5">
      <c r="A38" s="770"/>
      <c r="B38" s="117"/>
      <c r="C38" s="60"/>
      <c r="D38" s="73" t="s">
        <v>187</v>
      </c>
      <c r="F38" s="104">
        <v>34460</v>
      </c>
      <c r="G38" s="105"/>
      <c r="H38" s="57" t="s">
        <v>178</v>
      </c>
      <c r="I38" s="106">
        <v>320</v>
      </c>
      <c r="J38" s="107"/>
      <c r="K38" s="108" t="s">
        <v>413</v>
      </c>
      <c r="M38" s="758"/>
      <c r="N38" s="140"/>
      <c r="O38" s="140"/>
      <c r="P38" s="141"/>
      <c r="Q38" s="56" t="s">
        <v>178</v>
      </c>
      <c r="R38" s="106">
        <v>8120</v>
      </c>
      <c r="S38" s="109">
        <v>80</v>
      </c>
      <c r="T38" s="109" t="s">
        <v>179</v>
      </c>
      <c r="U38" s="56" t="s">
        <v>178</v>
      </c>
      <c r="V38" s="110">
        <v>56880</v>
      </c>
      <c r="W38" s="111" t="s">
        <v>178</v>
      </c>
      <c r="X38" s="111">
        <v>560</v>
      </c>
      <c r="Y38" s="112" t="s">
        <v>181</v>
      </c>
      <c r="Z38" s="56" t="s">
        <v>178</v>
      </c>
      <c r="AA38" s="113">
        <v>48760</v>
      </c>
      <c r="AB38" s="111" t="s">
        <v>178</v>
      </c>
      <c r="AC38" s="111">
        <v>480</v>
      </c>
      <c r="AD38" s="112" t="s">
        <v>181</v>
      </c>
      <c r="AF38" s="760"/>
      <c r="AG38" s="60"/>
      <c r="AH38" s="760"/>
      <c r="AI38" s="73"/>
      <c r="AK38" s="146"/>
      <c r="AL38" s="102"/>
      <c r="AM38" s="102"/>
      <c r="AN38" s="102"/>
      <c r="AO38" s="103"/>
      <c r="AQ38" s="758"/>
      <c r="AR38" s="102"/>
      <c r="AS38" s="102"/>
      <c r="AT38" s="103"/>
      <c r="AV38" s="118" t="s">
        <v>441</v>
      </c>
      <c r="AW38" s="119"/>
      <c r="AX38" s="120" t="s">
        <v>442</v>
      </c>
      <c r="AZ38" s="121" t="s">
        <v>441</v>
      </c>
      <c r="BA38" s="102"/>
      <c r="BB38" s="103" t="s">
        <v>442</v>
      </c>
      <c r="BD38" s="762"/>
      <c r="BF38" s="75" t="s">
        <v>443</v>
      </c>
      <c r="BH38" s="153"/>
      <c r="BI38" s="102"/>
      <c r="BJ38" s="102"/>
      <c r="BK38" s="102"/>
      <c r="BL38" s="103"/>
      <c r="BN38" s="116">
        <v>0.98</v>
      </c>
    </row>
    <row r="39" spans="1:66" ht="37.5">
      <c r="A39" s="770"/>
      <c r="B39" s="87" t="s">
        <v>203</v>
      </c>
      <c r="C39" s="63" t="s">
        <v>176</v>
      </c>
      <c r="D39" s="88" t="s">
        <v>177</v>
      </c>
      <c r="F39" s="89">
        <v>24360</v>
      </c>
      <c r="G39" s="90">
        <v>32480</v>
      </c>
      <c r="H39" s="57" t="s">
        <v>178</v>
      </c>
      <c r="I39" s="91">
        <v>220</v>
      </c>
      <c r="J39" s="92">
        <v>300</v>
      </c>
      <c r="K39" s="93" t="s">
        <v>413</v>
      </c>
      <c r="L39" s="56" t="s">
        <v>178</v>
      </c>
      <c r="M39" s="757">
        <v>340</v>
      </c>
      <c r="N39" s="60" t="s">
        <v>178</v>
      </c>
      <c r="O39" s="60">
        <v>3</v>
      </c>
      <c r="P39" s="143" t="s">
        <v>179</v>
      </c>
      <c r="Q39" s="56" t="s">
        <v>178</v>
      </c>
      <c r="R39" s="94">
        <v>8120</v>
      </c>
      <c r="S39" s="95">
        <v>80</v>
      </c>
      <c r="T39" s="109" t="s">
        <v>179</v>
      </c>
      <c r="V39" s="96"/>
      <c r="AA39" s="96" t="s">
        <v>180</v>
      </c>
      <c r="AE39" s="56" t="s">
        <v>178</v>
      </c>
      <c r="AF39" s="759">
        <v>260</v>
      </c>
      <c r="AG39" s="63" t="s">
        <v>178</v>
      </c>
      <c r="AH39" s="759">
        <v>2</v>
      </c>
      <c r="AI39" s="88" t="s">
        <v>181</v>
      </c>
      <c r="AJ39" s="56" t="s">
        <v>178</v>
      </c>
      <c r="AK39" s="145">
        <v>1470</v>
      </c>
      <c r="AL39" s="60" t="s">
        <v>182</v>
      </c>
      <c r="AM39" s="60" t="s">
        <v>178</v>
      </c>
      <c r="AN39" s="60">
        <v>10</v>
      </c>
      <c r="AO39" s="73" t="s">
        <v>183</v>
      </c>
      <c r="AP39" s="56" t="s">
        <v>178</v>
      </c>
      <c r="AQ39" s="757">
        <v>500</v>
      </c>
      <c r="AR39" s="60" t="s">
        <v>178</v>
      </c>
      <c r="AS39" s="60">
        <v>5</v>
      </c>
      <c r="AT39" s="73" t="s">
        <v>181</v>
      </c>
      <c r="AU39" s="56" t="s">
        <v>178</v>
      </c>
      <c r="AV39" s="59">
        <v>180</v>
      </c>
      <c r="AW39" s="114" t="s">
        <v>178</v>
      </c>
      <c r="AX39" s="115">
        <v>1</v>
      </c>
      <c r="AY39" s="56" t="s">
        <v>178</v>
      </c>
      <c r="AZ39" s="61">
        <v>30</v>
      </c>
      <c r="BA39" s="60" t="s">
        <v>178</v>
      </c>
      <c r="BB39" s="73">
        <v>1</v>
      </c>
      <c r="BC39" s="56" t="s">
        <v>178</v>
      </c>
      <c r="BD39" s="761">
        <v>2150</v>
      </c>
      <c r="BE39" s="56" t="s">
        <v>178</v>
      </c>
      <c r="BF39" s="99">
        <v>235</v>
      </c>
      <c r="BG39" s="56" t="s">
        <v>184</v>
      </c>
      <c r="BH39" s="152">
        <v>1470</v>
      </c>
      <c r="BI39" s="60" t="s">
        <v>185</v>
      </c>
      <c r="BJ39" s="60">
        <v>10</v>
      </c>
      <c r="BK39" s="60" t="s">
        <v>181</v>
      </c>
      <c r="BL39" s="73" t="s">
        <v>186</v>
      </c>
      <c r="BN39" s="100" t="s">
        <v>414</v>
      </c>
    </row>
    <row r="40" spans="1:66" ht="37.5">
      <c r="A40" s="770"/>
      <c r="B40" s="101"/>
      <c r="C40" s="102"/>
      <c r="D40" s="103" t="s">
        <v>187</v>
      </c>
      <c r="F40" s="104">
        <v>32480</v>
      </c>
      <c r="G40" s="105"/>
      <c r="H40" s="57" t="s">
        <v>178</v>
      </c>
      <c r="I40" s="106">
        <v>300</v>
      </c>
      <c r="J40" s="107"/>
      <c r="K40" s="108" t="s">
        <v>413</v>
      </c>
      <c r="M40" s="758"/>
      <c r="N40" s="60"/>
      <c r="O40" s="60"/>
      <c r="P40" s="143"/>
      <c r="Q40" s="56" t="s">
        <v>178</v>
      </c>
      <c r="R40" s="106">
        <v>8120</v>
      </c>
      <c r="S40" s="109">
        <v>80</v>
      </c>
      <c r="T40" s="109" t="s">
        <v>179</v>
      </c>
      <c r="U40" s="56" t="s">
        <v>178</v>
      </c>
      <c r="V40" s="110">
        <v>56880</v>
      </c>
      <c r="W40" s="111" t="s">
        <v>178</v>
      </c>
      <c r="X40" s="111">
        <v>560</v>
      </c>
      <c r="Y40" s="112" t="s">
        <v>181</v>
      </c>
      <c r="Z40" s="56" t="s">
        <v>178</v>
      </c>
      <c r="AA40" s="113">
        <v>48760</v>
      </c>
      <c r="AB40" s="111" t="s">
        <v>178</v>
      </c>
      <c r="AC40" s="111">
        <v>480</v>
      </c>
      <c r="AD40" s="112" t="s">
        <v>181</v>
      </c>
      <c r="AF40" s="760"/>
      <c r="AG40" s="102"/>
      <c r="AH40" s="760"/>
      <c r="AI40" s="103"/>
      <c r="AK40" s="146"/>
      <c r="AL40" s="60"/>
      <c r="AM40" s="60"/>
      <c r="AN40" s="60"/>
      <c r="AO40" s="73"/>
      <c r="AQ40" s="758"/>
      <c r="AR40" s="60"/>
      <c r="AS40" s="60"/>
      <c r="AT40" s="73"/>
      <c r="AV40" s="59" t="s">
        <v>441</v>
      </c>
      <c r="AW40" s="114"/>
      <c r="AX40" s="115" t="s">
        <v>442</v>
      </c>
      <c r="AZ40" s="61" t="s">
        <v>441</v>
      </c>
      <c r="BA40" s="60"/>
      <c r="BB40" s="73" t="s">
        <v>442</v>
      </c>
      <c r="BD40" s="762"/>
      <c r="BF40" s="75" t="s">
        <v>443</v>
      </c>
      <c r="BH40" s="152"/>
      <c r="BI40" s="60"/>
      <c r="BJ40" s="60"/>
      <c r="BK40" s="60"/>
      <c r="BL40" s="73"/>
      <c r="BN40" s="122">
        <v>0.98</v>
      </c>
    </row>
    <row r="41" spans="1:66" ht="37.5">
      <c r="A41" s="770" t="s">
        <v>204</v>
      </c>
      <c r="B41" s="117" t="s">
        <v>175</v>
      </c>
      <c r="C41" s="60" t="s">
        <v>176</v>
      </c>
      <c r="D41" s="73" t="s">
        <v>177</v>
      </c>
      <c r="F41" s="89">
        <v>112900</v>
      </c>
      <c r="G41" s="90">
        <v>120770</v>
      </c>
      <c r="H41" s="57" t="s">
        <v>178</v>
      </c>
      <c r="I41" s="91">
        <v>1110</v>
      </c>
      <c r="J41" s="92">
        <v>1180</v>
      </c>
      <c r="K41" s="93" t="s">
        <v>413</v>
      </c>
      <c r="L41" s="56" t="s">
        <v>178</v>
      </c>
      <c r="M41" s="757">
        <v>7380</v>
      </c>
      <c r="N41" s="144" t="s">
        <v>178</v>
      </c>
      <c r="O41" s="144">
        <v>70</v>
      </c>
      <c r="P41" s="142" t="s">
        <v>179</v>
      </c>
      <c r="Q41" s="56" t="s">
        <v>178</v>
      </c>
      <c r="R41" s="94">
        <v>7870</v>
      </c>
      <c r="S41" s="95">
        <v>70</v>
      </c>
      <c r="T41" s="109" t="s">
        <v>179</v>
      </c>
      <c r="V41" s="96"/>
      <c r="AA41" s="96" t="s">
        <v>180</v>
      </c>
      <c r="AE41" s="56" t="s">
        <v>178</v>
      </c>
      <c r="AF41" s="759">
        <v>5780</v>
      </c>
      <c r="AG41" s="60" t="s">
        <v>178</v>
      </c>
      <c r="AH41" s="759">
        <v>50</v>
      </c>
      <c r="AI41" s="73" t="s">
        <v>181</v>
      </c>
      <c r="AJ41" s="56" t="s">
        <v>178</v>
      </c>
      <c r="AK41" s="145">
        <v>31510</v>
      </c>
      <c r="AL41" s="63" t="s">
        <v>182</v>
      </c>
      <c r="AM41" s="63" t="s">
        <v>178</v>
      </c>
      <c r="AN41" s="63">
        <v>310</v>
      </c>
      <c r="AO41" s="88" t="s">
        <v>183</v>
      </c>
      <c r="AP41" s="56" t="s">
        <v>178</v>
      </c>
      <c r="AQ41" s="757">
        <v>3640</v>
      </c>
      <c r="AR41" s="63" t="s">
        <v>178</v>
      </c>
      <c r="AS41" s="63">
        <v>30</v>
      </c>
      <c r="AT41" s="88" t="s">
        <v>181</v>
      </c>
      <c r="AU41" s="56" t="s">
        <v>178</v>
      </c>
      <c r="AV41" s="62">
        <v>2730</v>
      </c>
      <c r="AW41" s="97" t="s">
        <v>178</v>
      </c>
      <c r="AX41" s="98">
        <v>20</v>
      </c>
      <c r="AY41" s="56" t="s">
        <v>178</v>
      </c>
      <c r="AZ41" s="64">
        <v>480</v>
      </c>
      <c r="BA41" s="63" t="s">
        <v>178</v>
      </c>
      <c r="BB41" s="88">
        <v>4</v>
      </c>
      <c r="BC41" s="56" t="s">
        <v>178</v>
      </c>
      <c r="BD41" s="761">
        <v>27330</v>
      </c>
      <c r="BE41" s="56" t="s">
        <v>178</v>
      </c>
      <c r="BF41" s="99">
        <v>235</v>
      </c>
      <c r="BG41" s="56" t="s">
        <v>184</v>
      </c>
      <c r="BH41" s="151">
        <v>31510</v>
      </c>
      <c r="BI41" s="63" t="s">
        <v>185</v>
      </c>
      <c r="BJ41" s="63">
        <v>310</v>
      </c>
      <c r="BK41" s="63" t="s">
        <v>181</v>
      </c>
      <c r="BL41" s="88" t="s">
        <v>186</v>
      </c>
      <c r="BN41" s="100" t="s">
        <v>414</v>
      </c>
    </row>
    <row r="42" spans="1:66" ht="37.5">
      <c r="A42" s="770"/>
      <c r="B42" s="117"/>
      <c r="C42" s="60"/>
      <c r="D42" s="73" t="s">
        <v>187</v>
      </c>
      <c r="F42" s="104">
        <v>120770</v>
      </c>
      <c r="G42" s="105"/>
      <c r="H42" s="57" t="s">
        <v>178</v>
      </c>
      <c r="I42" s="106">
        <v>1180</v>
      </c>
      <c r="J42" s="107"/>
      <c r="K42" s="108" t="s">
        <v>413</v>
      </c>
      <c r="M42" s="758"/>
      <c r="N42" s="140"/>
      <c r="O42" s="140"/>
      <c r="P42" s="141"/>
      <c r="Q42" s="56" t="s">
        <v>178</v>
      </c>
      <c r="R42" s="106">
        <v>7870</v>
      </c>
      <c r="S42" s="109">
        <v>70</v>
      </c>
      <c r="T42" s="109" t="s">
        <v>179</v>
      </c>
      <c r="U42" s="56" t="s">
        <v>178</v>
      </c>
      <c r="V42" s="110">
        <v>55150</v>
      </c>
      <c r="W42" s="111" t="s">
        <v>178</v>
      </c>
      <c r="X42" s="111">
        <v>550</v>
      </c>
      <c r="Y42" s="112" t="s">
        <v>181</v>
      </c>
      <c r="Z42" s="56" t="s">
        <v>178</v>
      </c>
      <c r="AA42" s="113">
        <v>47280</v>
      </c>
      <c r="AB42" s="111" t="s">
        <v>178</v>
      </c>
      <c r="AC42" s="111">
        <v>470</v>
      </c>
      <c r="AD42" s="112" t="s">
        <v>181</v>
      </c>
      <c r="AF42" s="760"/>
      <c r="AG42" s="102"/>
      <c r="AH42" s="760"/>
      <c r="AI42" s="103"/>
      <c r="AK42" s="146"/>
      <c r="AL42" s="102"/>
      <c r="AM42" s="102"/>
      <c r="AN42" s="102"/>
      <c r="AO42" s="103"/>
      <c r="AQ42" s="758"/>
      <c r="AR42" s="102"/>
      <c r="AS42" s="102"/>
      <c r="AT42" s="103"/>
      <c r="AV42" s="59" t="s">
        <v>441</v>
      </c>
      <c r="AW42" s="114"/>
      <c r="AX42" s="115" t="s">
        <v>442</v>
      </c>
      <c r="AZ42" s="121" t="s">
        <v>441</v>
      </c>
      <c r="BA42" s="102"/>
      <c r="BB42" s="103" t="s">
        <v>442</v>
      </c>
      <c r="BD42" s="762"/>
      <c r="BF42" s="75" t="s">
        <v>443</v>
      </c>
      <c r="BH42" s="153"/>
      <c r="BI42" s="102"/>
      <c r="BJ42" s="102"/>
      <c r="BK42" s="102"/>
      <c r="BL42" s="103"/>
      <c r="BN42" s="116">
        <v>0.63</v>
      </c>
    </row>
    <row r="43" spans="1:66" ht="75">
      <c r="A43" s="770"/>
      <c r="B43" s="87" t="s">
        <v>188</v>
      </c>
      <c r="C43" s="63" t="s">
        <v>176</v>
      </c>
      <c r="D43" s="88" t="s">
        <v>177</v>
      </c>
      <c r="F43" s="89">
        <v>69520</v>
      </c>
      <c r="G43" s="90">
        <v>77390</v>
      </c>
      <c r="H43" s="57" t="s">
        <v>178</v>
      </c>
      <c r="I43" s="91">
        <v>670</v>
      </c>
      <c r="J43" s="92">
        <v>750</v>
      </c>
      <c r="K43" s="93" t="s">
        <v>413</v>
      </c>
      <c r="L43" s="56" t="s">
        <v>178</v>
      </c>
      <c r="M43" s="757">
        <v>4430</v>
      </c>
      <c r="N43" s="60" t="s">
        <v>178</v>
      </c>
      <c r="O43" s="60">
        <v>40</v>
      </c>
      <c r="P43" s="143" t="s">
        <v>179</v>
      </c>
      <c r="Q43" s="56" t="s">
        <v>178</v>
      </c>
      <c r="R43" s="94">
        <v>7870</v>
      </c>
      <c r="S43" s="95">
        <v>70</v>
      </c>
      <c r="T43" s="109" t="s">
        <v>179</v>
      </c>
      <c r="V43" s="96"/>
      <c r="AA43" s="96" t="s">
        <v>180</v>
      </c>
      <c r="AE43" s="56" t="s">
        <v>178</v>
      </c>
      <c r="AF43" s="759">
        <v>3470</v>
      </c>
      <c r="AG43" s="60" t="s">
        <v>178</v>
      </c>
      <c r="AH43" s="759">
        <v>30</v>
      </c>
      <c r="AI43" s="73" t="s">
        <v>181</v>
      </c>
      <c r="AJ43" s="56" t="s">
        <v>178</v>
      </c>
      <c r="AK43" s="145">
        <v>18910</v>
      </c>
      <c r="AL43" s="60" t="s">
        <v>182</v>
      </c>
      <c r="AM43" s="60" t="s">
        <v>178</v>
      </c>
      <c r="AN43" s="60">
        <v>180</v>
      </c>
      <c r="AO43" s="73" t="s">
        <v>183</v>
      </c>
      <c r="AP43" s="56" t="s">
        <v>178</v>
      </c>
      <c r="AQ43" s="757">
        <v>2490</v>
      </c>
      <c r="AR43" s="60" t="s">
        <v>178</v>
      </c>
      <c r="AS43" s="60">
        <v>20</v>
      </c>
      <c r="AT43" s="73" t="s">
        <v>181</v>
      </c>
      <c r="AU43" s="56" t="s">
        <v>178</v>
      </c>
      <c r="AV43" s="62">
        <v>1630</v>
      </c>
      <c r="AW43" s="97" t="s">
        <v>178</v>
      </c>
      <c r="AX43" s="98">
        <v>10</v>
      </c>
      <c r="AY43" s="56" t="s">
        <v>178</v>
      </c>
      <c r="AZ43" s="61">
        <v>290</v>
      </c>
      <c r="BA43" s="60" t="s">
        <v>178</v>
      </c>
      <c r="BB43" s="73">
        <v>2</v>
      </c>
      <c r="BC43" s="56" t="s">
        <v>178</v>
      </c>
      <c r="BD43" s="761">
        <v>16800</v>
      </c>
      <c r="BE43" s="56" t="s">
        <v>178</v>
      </c>
      <c r="BF43" s="99">
        <v>235</v>
      </c>
      <c r="BG43" s="56" t="s">
        <v>184</v>
      </c>
      <c r="BH43" s="152">
        <v>18910</v>
      </c>
      <c r="BI43" s="60" t="s">
        <v>185</v>
      </c>
      <c r="BJ43" s="60">
        <v>180</v>
      </c>
      <c r="BK43" s="60" t="s">
        <v>181</v>
      </c>
      <c r="BL43" s="73" t="s">
        <v>186</v>
      </c>
      <c r="BN43" s="100" t="s">
        <v>414</v>
      </c>
    </row>
    <row r="44" spans="1:66" ht="37.5">
      <c r="A44" s="770"/>
      <c r="B44" s="101"/>
      <c r="C44" s="102"/>
      <c r="D44" s="103" t="s">
        <v>187</v>
      </c>
      <c r="F44" s="104">
        <v>77390</v>
      </c>
      <c r="G44" s="105"/>
      <c r="H44" s="57" t="s">
        <v>178</v>
      </c>
      <c r="I44" s="106">
        <v>750</v>
      </c>
      <c r="J44" s="107"/>
      <c r="K44" s="108" t="s">
        <v>413</v>
      </c>
      <c r="M44" s="758"/>
      <c r="N44" s="60"/>
      <c r="O44" s="60"/>
      <c r="P44" s="143"/>
      <c r="Q44" s="56" t="s">
        <v>178</v>
      </c>
      <c r="R44" s="106">
        <v>7870</v>
      </c>
      <c r="S44" s="109">
        <v>70</v>
      </c>
      <c r="T44" s="109" t="s">
        <v>179</v>
      </c>
      <c r="U44" s="56" t="s">
        <v>178</v>
      </c>
      <c r="V44" s="110">
        <v>55150</v>
      </c>
      <c r="W44" s="111" t="s">
        <v>178</v>
      </c>
      <c r="X44" s="111">
        <v>550</v>
      </c>
      <c r="Y44" s="112" t="s">
        <v>181</v>
      </c>
      <c r="Z44" s="56" t="s">
        <v>178</v>
      </c>
      <c r="AA44" s="113">
        <v>47280</v>
      </c>
      <c r="AB44" s="111" t="s">
        <v>178</v>
      </c>
      <c r="AC44" s="111">
        <v>470</v>
      </c>
      <c r="AD44" s="112" t="s">
        <v>181</v>
      </c>
      <c r="AF44" s="760"/>
      <c r="AG44" s="60"/>
      <c r="AH44" s="760"/>
      <c r="AI44" s="73"/>
      <c r="AK44" s="146"/>
      <c r="AL44" s="60"/>
      <c r="AM44" s="60"/>
      <c r="AN44" s="60"/>
      <c r="AO44" s="73"/>
      <c r="AQ44" s="758"/>
      <c r="AR44" s="60"/>
      <c r="AS44" s="60"/>
      <c r="AT44" s="73"/>
      <c r="AV44" s="118" t="s">
        <v>205</v>
      </c>
      <c r="AW44" s="119"/>
      <c r="AX44" s="120" t="s">
        <v>206</v>
      </c>
      <c r="AZ44" s="61" t="s">
        <v>205</v>
      </c>
      <c r="BA44" s="60"/>
      <c r="BB44" s="73" t="s">
        <v>206</v>
      </c>
      <c r="BD44" s="762"/>
      <c r="BF44" s="75" t="s">
        <v>443</v>
      </c>
      <c r="BH44" s="152"/>
      <c r="BI44" s="60"/>
      <c r="BJ44" s="60"/>
      <c r="BK44" s="60"/>
      <c r="BL44" s="73"/>
      <c r="BN44" s="116">
        <v>0.75</v>
      </c>
    </row>
    <row r="45" spans="1:66" ht="75">
      <c r="A45" s="770"/>
      <c r="B45" s="117" t="s">
        <v>189</v>
      </c>
      <c r="C45" s="60" t="s">
        <v>176</v>
      </c>
      <c r="D45" s="73" t="s">
        <v>177</v>
      </c>
      <c r="F45" s="89">
        <v>50940</v>
      </c>
      <c r="G45" s="90">
        <v>58810</v>
      </c>
      <c r="H45" s="57" t="s">
        <v>178</v>
      </c>
      <c r="I45" s="91">
        <v>490</v>
      </c>
      <c r="J45" s="92">
        <v>560</v>
      </c>
      <c r="K45" s="93" t="s">
        <v>413</v>
      </c>
      <c r="L45" s="56" t="s">
        <v>178</v>
      </c>
      <c r="M45" s="757">
        <v>3160</v>
      </c>
      <c r="N45" s="144" t="s">
        <v>178</v>
      </c>
      <c r="O45" s="144">
        <v>30</v>
      </c>
      <c r="P45" s="142" t="s">
        <v>179</v>
      </c>
      <c r="Q45" s="56" t="s">
        <v>178</v>
      </c>
      <c r="R45" s="94">
        <v>7870</v>
      </c>
      <c r="S45" s="95">
        <v>70</v>
      </c>
      <c r="T45" s="109" t="s">
        <v>179</v>
      </c>
      <c r="V45" s="96"/>
      <c r="AA45" s="96" t="s">
        <v>180</v>
      </c>
      <c r="AE45" s="56" t="s">
        <v>178</v>
      </c>
      <c r="AF45" s="759">
        <v>2480</v>
      </c>
      <c r="AG45" s="63" t="s">
        <v>178</v>
      </c>
      <c r="AH45" s="759">
        <v>20</v>
      </c>
      <c r="AI45" s="88" t="s">
        <v>181</v>
      </c>
      <c r="AJ45" s="56" t="s">
        <v>178</v>
      </c>
      <c r="AK45" s="145">
        <v>13500</v>
      </c>
      <c r="AL45" s="63" t="s">
        <v>182</v>
      </c>
      <c r="AM45" s="63" t="s">
        <v>178</v>
      </c>
      <c r="AN45" s="63">
        <v>130</v>
      </c>
      <c r="AO45" s="88" t="s">
        <v>183</v>
      </c>
      <c r="AP45" s="56" t="s">
        <v>178</v>
      </c>
      <c r="AQ45" s="757">
        <v>2000</v>
      </c>
      <c r="AR45" s="63" t="s">
        <v>178</v>
      </c>
      <c r="AS45" s="63">
        <v>20</v>
      </c>
      <c r="AT45" s="88" t="s">
        <v>181</v>
      </c>
      <c r="AU45" s="56" t="s">
        <v>178</v>
      </c>
      <c r="AV45" s="59">
        <v>1170</v>
      </c>
      <c r="AW45" s="114" t="s">
        <v>178</v>
      </c>
      <c r="AX45" s="115">
        <v>10</v>
      </c>
      <c r="AY45" s="56" t="s">
        <v>178</v>
      </c>
      <c r="AZ45" s="64">
        <v>200</v>
      </c>
      <c r="BA45" s="63" t="s">
        <v>178</v>
      </c>
      <c r="BB45" s="88">
        <v>2</v>
      </c>
      <c r="BC45" s="56" t="s">
        <v>178</v>
      </c>
      <c r="BD45" s="761">
        <v>12280</v>
      </c>
      <c r="BE45" s="56" t="s">
        <v>178</v>
      </c>
      <c r="BF45" s="99">
        <v>235</v>
      </c>
      <c r="BG45" s="56" t="s">
        <v>184</v>
      </c>
      <c r="BH45" s="151">
        <v>13500</v>
      </c>
      <c r="BI45" s="63" t="s">
        <v>185</v>
      </c>
      <c r="BJ45" s="63">
        <v>130</v>
      </c>
      <c r="BK45" s="63" t="s">
        <v>181</v>
      </c>
      <c r="BL45" s="88" t="s">
        <v>186</v>
      </c>
      <c r="BN45" s="100" t="s">
        <v>414</v>
      </c>
    </row>
    <row r="46" spans="1:66" ht="37.5">
      <c r="A46" s="770"/>
      <c r="B46" s="117"/>
      <c r="C46" s="60"/>
      <c r="D46" s="73" t="s">
        <v>187</v>
      </c>
      <c r="F46" s="104">
        <v>58810</v>
      </c>
      <c r="G46" s="105"/>
      <c r="H46" s="57" t="s">
        <v>178</v>
      </c>
      <c r="I46" s="106">
        <v>560</v>
      </c>
      <c r="J46" s="107"/>
      <c r="K46" s="108" t="s">
        <v>413</v>
      </c>
      <c r="M46" s="758"/>
      <c r="N46" s="140"/>
      <c r="O46" s="140"/>
      <c r="P46" s="141"/>
      <c r="Q46" s="56" t="s">
        <v>178</v>
      </c>
      <c r="R46" s="106">
        <v>7870</v>
      </c>
      <c r="S46" s="109">
        <v>70</v>
      </c>
      <c r="T46" s="109" t="s">
        <v>179</v>
      </c>
      <c r="U46" s="56" t="s">
        <v>178</v>
      </c>
      <c r="V46" s="110">
        <v>55150</v>
      </c>
      <c r="W46" s="111" t="s">
        <v>178</v>
      </c>
      <c r="X46" s="111">
        <v>550</v>
      </c>
      <c r="Y46" s="112" t="s">
        <v>181</v>
      </c>
      <c r="Z46" s="56" t="s">
        <v>178</v>
      </c>
      <c r="AA46" s="113">
        <v>47280</v>
      </c>
      <c r="AB46" s="111" t="s">
        <v>178</v>
      </c>
      <c r="AC46" s="111">
        <v>470</v>
      </c>
      <c r="AD46" s="112" t="s">
        <v>181</v>
      </c>
      <c r="AF46" s="760"/>
      <c r="AG46" s="102"/>
      <c r="AH46" s="760"/>
      <c r="AI46" s="103"/>
      <c r="AK46" s="146"/>
      <c r="AL46" s="102"/>
      <c r="AM46" s="102"/>
      <c r="AN46" s="102"/>
      <c r="AO46" s="103"/>
      <c r="AQ46" s="758"/>
      <c r="AR46" s="102"/>
      <c r="AS46" s="102"/>
      <c r="AT46" s="103"/>
      <c r="AV46" s="118" t="s">
        <v>205</v>
      </c>
      <c r="AW46" s="119"/>
      <c r="AX46" s="120" t="s">
        <v>206</v>
      </c>
      <c r="AZ46" s="121" t="s">
        <v>205</v>
      </c>
      <c r="BA46" s="102"/>
      <c r="BB46" s="103" t="s">
        <v>206</v>
      </c>
      <c r="BD46" s="762"/>
      <c r="BF46" s="75" t="s">
        <v>443</v>
      </c>
      <c r="BH46" s="153"/>
      <c r="BI46" s="102"/>
      <c r="BJ46" s="102"/>
      <c r="BK46" s="102"/>
      <c r="BL46" s="103"/>
      <c r="BN46" s="116">
        <v>0.95</v>
      </c>
    </row>
    <row r="47" spans="1:66" ht="75">
      <c r="A47" s="770"/>
      <c r="B47" s="87" t="s">
        <v>190</v>
      </c>
      <c r="C47" s="63" t="s">
        <v>176</v>
      </c>
      <c r="D47" s="88" t="s">
        <v>177</v>
      </c>
      <c r="F47" s="89">
        <v>51180</v>
      </c>
      <c r="G47" s="90">
        <v>59050</v>
      </c>
      <c r="H47" s="57" t="s">
        <v>178</v>
      </c>
      <c r="I47" s="91">
        <v>490</v>
      </c>
      <c r="J47" s="92">
        <v>570</v>
      </c>
      <c r="K47" s="93" t="s">
        <v>413</v>
      </c>
      <c r="L47" s="56" t="s">
        <v>178</v>
      </c>
      <c r="M47" s="757">
        <v>2460</v>
      </c>
      <c r="N47" s="60" t="s">
        <v>178</v>
      </c>
      <c r="O47" s="60">
        <v>20</v>
      </c>
      <c r="P47" s="143" t="s">
        <v>179</v>
      </c>
      <c r="Q47" s="56" t="s">
        <v>178</v>
      </c>
      <c r="R47" s="94">
        <v>7870</v>
      </c>
      <c r="S47" s="95">
        <v>70</v>
      </c>
      <c r="T47" s="109" t="s">
        <v>179</v>
      </c>
      <c r="V47" s="96"/>
      <c r="AA47" s="96" t="s">
        <v>180</v>
      </c>
      <c r="AE47" s="56" t="s">
        <v>178</v>
      </c>
      <c r="AF47" s="759" t="s">
        <v>184</v>
      </c>
      <c r="AG47" s="63" t="s">
        <v>178</v>
      </c>
      <c r="AH47" s="759" t="s">
        <v>184</v>
      </c>
      <c r="AI47" s="88"/>
      <c r="AJ47" s="56" t="s">
        <v>178</v>
      </c>
      <c r="AK47" s="145">
        <v>10500</v>
      </c>
      <c r="AL47" s="60" t="s">
        <v>182</v>
      </c>
      <c r="AM47" s="60" t="s">
        <v>178</v>
      </c>
      <c r="AN47" s="60">
        <v>100</v>
      </c>
      <c r="AO47" s="73" t="s">
        <v>183</v>
      </c>
      <c r="AP47" s="56" t="s">
        <v>178</v>
      </c>
      <c r="AQ47" s="757">
        <v>1730</v>
      </c>
      <c r="AR47" s="60" t="s">
        <v>178</v>
      </c>
      <c r="AS47" s="60">
        <v>10</v>
      </c>
      <c r="AT47" s="73" t="s">
        <v>181</v>
      </c>
      <c r="AU47" s="56" t="s">
        <v>178</v>
      </c>
      <c r="AV47" s="59">
        <v>910</v>
      </c>
      <c r="AW47" s="114" t="s">
        <v>178</v>
      </c>
      <c r="AX47" s="115">
        <v>9</v>
      </c>
      <c r="AY47" s="56" t="s">
        <v>178</v>
      </c>
      <c r="AZ47" s="61">
        <v>160</v>
      </c>
      <c r="BA47" s="60" t="s">
        <v>178</v>
      </c>
      <c r="BB47" s="73">
        <v>1</v>
      </c>
      <c r="BC47" s="56" t="s">
        <v>178</v>
      </c>
      <c r="BD47" s="761">
        <v>9770</v>
      </c>
      <c r="BE47" s="56" t="s">
        <v>178</v>
      </c>
      <c r="BF47" s="99">
        <v>235</v>
      </c>
      <c r="BG47" s="56" t="s">
        <v>184</v>
      </c>
      <c r="BH47" s="152">
        <v>10500</v>
      </c>
      <c r="BI47" s="60" t="s">
        <v>185</v>
      </c>
      <c r="BJ47" s="60">
        <v>100</v>
      </c>
      <c r="BK47" s="60" t="s">
        <v>181</v>
      </c>
      <c r="BL47" s="73" t="s">
        <v>186</v>
      </c>
      <c r="BN47" s="100" t="s">
        <v>414</v>
      </c>
    </row>
    <row r="48" spans="1:66" ht="37.5">
      <c r="A48" s="770"/>
      <c r="B48" s="101"/>
      <c r="C48" s="102"/>
      <c r="D48" s="103" t="s">
        <v>187</v>
      </c>
      <c r="F48" s="104">
        <v>59050</v>
      </c>
      <c r="G48" s="105"/>
      <c r="H48" s="57" t="s">
        <v>178</v>
      </c>
      <c r="I48" s="106">
        <v>570</v>
      </c>
      <c r="J48" s="107"/>
      <c r="K48" s="108" t="s">
        <v>413</v>
      </c>
      <c r="M48" s="758"/>
      <c r="N48" s="60"/>
      <c r="O48" s="60"/>
      <c r="P48" s="143"/>
      <c r="Q48" s="56" t="s">
        <v>178</v>
      </c>
      <c r="R48" s="106">
        <v>7870</v>
      </c>
      <c r="S48" s="109">
        <v>70</v>
      </c>
      <c r="T48" s="109" t="s">
        <v>179</v>
      </c>
      <c r="U48" s="56" t="s">
        <v>178</v>
      </c>
      <c r="V48" s="110">
        <v>55150</v>
      </c>
      <c r="W48" s="111" t="s">
        <v>178</v>
      </c>
      <c r="X48" s="111">
        <v>550</v>
      </c>
      <c r="Y48" s="112" t="s">
        <v>181</v>
      </c>
      <c r="Z48" s="56" t="s">
        <v>178</v>
      </c>
      <c r="AA48" s="113">
        <v>47280</v>
      </c>
      <c r="AB48" s="111" t="s">
        <v>178</v>
      </c>
      <c r="AC48" s="111">
        <v>470</v>
      </c>
      <c r="AD48" s="112" t="s">
        <v>181</v>
      </c>
      <c r="AF48" s="760"/>
      <c r="AG48" s="60"/>
      <c r="AH48" s="760"/>
      <c r="AI48" s="73"/>
      <c r="AK48" s="146"/>
      <c r="AL48" s="60"/>
      <c r="AM48" s="60"/>
      <c r="AN48" s="60"/>
      <c r="AO48" s="73"/>
      <c r="AQ48" s="758"/>
      <c r="AR48" s="60"/>
      <c r="AS48" s="60"/>
      <c r="AT48" s="73"/>
      <c r="AV48" s="59" t="s">
        <v>205</v>
      </c>
      <c r="AW48" s="114"/>
      <c r="AX48" s="115" t="s">
        <v>206</v>
      </c>
      <c r="AZ48" s="61" t="s">
        <v>205</v>
      </c>
      <c r="BA48" s="60"/>
      <c r="BB48" s="73" t="s">
        <v>206</v>
      </c>
      <c r="BD48" s="762"/>
      <c r="BF48" s="75" t="s">
        <v>443</v>
      </c>
      <c r="BH48" s="152"/>
      <c r="BI48" s="60"/>
      <c r="BJ48" s="60"/>
      <c r="BK48" s="60"/>
      <c r="BL48" s="73"/>
      <c r="BN48" s="116">
        <v>0.98</v>
      </c>
    </row>
    <row r="49" spans="1:66" ht="75">
      <c r="A49" s="770"/>
      <c r="B49" s="117" t="s">
        <v>191</v>
      </c>
      <c r="C49" s="60" t="s">
        <v>176</v>
      </c>
      <c r="D49" s="73" t="s">
        <v>177</v>
      </c>
      <c r="F49" s="89">
        <v>47350</v>
      </c>
      <c r="G49" s="90">
        <v>55220</v>
      </c>
      <c r="H49" s="57" t="s">
        <v>178</v>
      </c>
      <c r="I49" s="91">
        <v>450</v>
      </c>
      <c r="J49" s="92">
        <v>530</v>
      </c>
      <c r="K49" s="93" t="s">
        <v>413</v>
      </c>
      <c r="L49" s="56" t="s">
        <v>178</v>
      </c>
      <c r="M49" s="757">
        <v>1840</v>
      </c>
      <c r="N49" s="144" t="s">
        <v>178</v>
      </c>
      <c r="O49" s="144">
        <v>10</v>
      </c>
      <c r="P49" s="142" t="s">
        <v>179</v>
      </c>
      <c r="Q49" s="56" t="s">
        <v>178</v>
      </c>
      <c r="R49" s="94">
        <v>7870</v>
      </c>
      <c r="S49" s="95">
        <v>70</v>
      </c>
      <c r="T49" s="109" t="s">
        <v>179</v>
      </c>
      <c r="V49" s="96"/>
      <c r="AA49" s="96" t="s">
        <v>180</v>
      </c>
      <c r="AE49" s="56" t="s">
        <v>178</v>
      </c>
      <c r="AF49" s="759" t="s">
        <v>184</v>
      </c>
      <c r="AG49" s="60" t="s">
        <v>178</v>
      </c>
      <c r="AH49" s="759" t="s">
        <v>184</v>
      </c>
      <c r="AI49" s="73"/>
      <c r="AJ49" s="56" t="s">
        <v>178</v>
      </c>
      <c r="AK49" s="145">
        <v>7870</v>
      </c>
      <c r="AL49" s="63" t="s">
        <v>182</v>
      </c>
      <c r="AM49" s="63" t="s">
        <v>178</v>
      </c>
      <c r="AN49" s="63">
        <v>70</v>
      </c>
      <c r="AO49" s="88" t="s">
        <v>183</v>
      </c>
      <c r="AP49" s="56" t="s">
        <v>178</v>
      </c>
      <c r="AQ49" s="757">
        <v>1300</v>
      </c>
      <c r="AR49" s="63" t="s">
        <v>178</v>
      </c>
      <c r="AS49" s="63">
        <v>10</v>
      </c>
      <c r="AT49" s="88" t="s">
        <v>181</v>
      </c>
      <c r="AU49" s="56" t="s">
        <v>178</v>
      </c>
      <c r="AV49" s="62">
        <v>680</v>
      </c>
      <c r="AW49" s="97" t="s">
        <v>178</v>
      </c>
      <c r="AX49" s="98">
        <v>6</v>
      </c>
      <c r="AY49" s="56" t="s">
        <v>178</v>
      </c>
      <c r="AZ49" s="64">
        <v>120</v>
      </c>
      <c r="BA49" s="63" t="s">
        <v>178</v>
      </c>
      <c r="BB49" s="88">
        <v>1</v>
      </c>
      <c r="BC49" s="56" t="s">
        <v>178</v>
      </c>
      <c r="BD49" s="761">
        <v>7500</v>
      </c>
      <c r="BE49" s="56" t="s">
        <v>178</v>
      </c>
      <c r="BF49" s="99">
        <v>235</v>
      </c>
      <c r="BG49" s="56" t="s">
        <v>184</v>
      </c>
      <c r="BH49" s="151">
        <v>7870</v>
      </c>
      <c r="BI49" s="63" t="s">
        <v>185</v>
      </c>
      <c r="BJ49" s="63">
        <v>70</v>
      </c>
      <c r="BK49" s="63" t="s">
        <v>181</v>
      </c>
      <c r="BL49" s="88" t="s">
        <v>186</v>
      </c>
      <c r="BN49" s="100" t="s">
        <v>414</v>
      </c>
    </row>
    <row r="50" spans="1:66" ht="37.5">
      <c r="A50" s="770"/>
      <c r="B50" s="117"/>
      <c r="C50" s="60"/>
      <c r="D50" s="73" t="s">
        <v>187</v>
      </c>
      <c r="F50" s="104">
        <v>55220</v>
      </c>
      <c r="G50" s="105"/>
      <c r="H50" s="57" t="s">
        <v>178</v>
      </c>
      <c r="I50" s="106">
        <v>530</v>
      </c>
      <c r="J50" s="107"/>
      <c r="K50" s="108" t="s">
        <v>413</v>
      </c>
      <c r="M50" s="758"/>
      <c r="N50" s="140"/>
      <c r="O50" s="140"/>
      <c r="P50" s="141"/>
      <c r="Q50" s="56" t="s">
        <v>178</v>
      </c>
      <c r="R50" s="106">
        <v>7870</v>
      </c>
      <c r="S50" s="109">
        <v>70</v>
      </c>
      <c r="T50" s="109" t="s">
        <v>179</v>
      </c>
      <c r="U50" s="56" t="s">
        <v>178</v>
      </c>
      <c r="V50" s="110">
        <v>55150</v>
      </c>
      <c r="W50" s="111" t="s">
        <v>178</v>
      </c>
      <c r="X50" s="111">
        <v>550</v>
      </c>
      <c r="Y50" s="112" t="s">
        <v>181</v>
      </c>
      <c r="Z50" s="56" t="s">
        <v>178</v>
      </c>
      <c r="AA50" s="113">
        <v>47280</v>
      </c>
      <c r="AB50" s="111" t="s">
        <v>178</v>
      </c>
      <c r="AC50" s="111">
        <v>470</v>
      </c>
      <c r="AD50" s="112" t="s">
        <v>181</v>
      </c>
      <c r="AF50" s="760"/>
      <c r="AG50" s="60"/>
      <c r="AH50" s="760"/>
      <c r="AI50" s="73"/>
      <c r="AK50" s="146"/>
      <c r="AL50" s="102"/>
      <c r="AM50" s="102"/>
      <c r="AN50" s="102"/>
      <c r="AO50" s="103"/>
      <c r="AQ50" s="758"/>
      <c r="AR50" s="102"/>
      <c r="AS50" s="102"/>
      <c r="AT50" s="103"/>
      <c r="AV50" s="59" t="s">
        <v>205</v>
      </c>
      <c r="AW50" s="114"/>
      <c r="AX50" s="115" t="s">
        <v>206</v>
      </c>
      <c r="AZ50" s="121" t="s">
        <v>205</v>
      </c>
      <c r="BA50" s="102"/>
      <c r="BB50" s="103" t="s">
        <v>206</v>
      </c>
      <c r="BD50" s="762"/>
      <c r="BF50" s="75" t="s">
        <v>443</v>
      </c>
      <c r="BH50" s="153"/>
      <c r="BI50" s="102"/>
      <c r="BJ50" s="102"/>
      <c r="BK50" s="102"/>
      <c r="BL50" s="103"/>
      <c r="BN50" s="116">
        <v>0.88</v>
      </c>
    </row>
    <row r="51" spans="1:66" ht="75">
      <c r="A51" s="770"/>
      <c r="B51" s="87" t="s">
        <v>192</v>
      </c>
      <c r="C51" s="63" t="s">
        <v>176</v>
      </c>
      <c r="D51" s="88" t="s">
        <v>177</v>
      </c>
      <c r="F51" s="89">
        <v>41950</v>
      </c>
      <c r="G51" s="90">
        <v>49820</v>
      </c>
      <c r="H51" s="57" t="s">
        <v>178</v>
      </c>
      <c r="I51" s="91">
        <v>400</v>
      </c>
      <c r="J51" s="92">
        <v>470</v>
      </c>
      <c r="K51" s="93" t="s">
        <v>413</v>
      </c>
      <c r="L51" s="56" t="s">
        <v>178</v>
      </c>
      <c r="M51" s="757">
        <v>1470</v>
      </c>
      <c r="N51" s="60" t="s">
        <v>178</v>
      </c>
      <c r="O51" s="60">
        <v>10</v>
      </c>
      <c r="P51" s="143" t="s">
        <v>179</v>
      </c>
      <c r="Q51" s="56" t="s">
        <v>178</v>
      </c>
      <c r="R51" s="94">
        <v>7870</v>
      </c>
      <c r="S51" s="95">
        <v>70</v>
      </c>
      <c r="T51" s="109" t="s">
        <v>179</v>
      </c>
      <c r="V51" s="96"/>
      <c r="AA51" s="96" t="s">
        <v>180</v>
      </c>
      <c r="AE51" s="56" t="s">
        <v>178</v>
      </c>
      <c r="AF51" s="759" t="s">
        <v>184</v>
      </c>
      <c r="AG51" s="60" t="s">
        <v>178</v>
      </c>
      <c r="AH51" s="759" t="s">
        <v>184</v>
      </c>
      <c r="AI51" s="73"/>
      <c r="AJ51" s="56" t="s">
        <v>178</v>
      </c>
      <c r="AK51" s="145">
        <v>6300</v>
      </c>
      <c r="AL51" s="60" t="s">
        <v>182</v>
      </c>
      <c r="AM51" s="60" t="s">
        <v>178</v>
      </c>
      <c r="AN51" s="60">
        <v>60</v>
      </c>
      <c r="AO51" s="73" t="s">
        <v>183</v>
      </c>
      <c r="AP51" s="56" t="s">
        <v>178</v>
      </c>
      <c r="AQ51" s="757">
        <v>1040</v>
      </c>
      <c r="AR51" s="60" t="s">
        <v>178</v>
      </c>
      <c r="AS51" s="60">
        <v>10</v>
      </c>
      <c r="AT51" s="73" t="s">
        <v>181</v>
      </c>
      <c r="AU51" s="56" t="s">
        <v>178</v>
      </c>
      <c r="AV51" s="62">
        <v>570</v>
      </c>
      <c r="AW51" s="97" t="s">
        <v>178</v>
      </c>
      <c r="AX51" s="98">
        <v>5</v>
      </c>
      <c r="AY51" s="56" t="s">
        <v>178</v>
      </c>
      <c r="AZ51" s="61">
        <v>100</v>
      </c>
      <c r="BA51" s="60" t="s">
        <v>178</v>
      </c>
      <c r="BB51" s="73">
        <v>1</v>
      </c>
      <c r="BC51" s="56" t="s">
        <v>178</v>
      </c>
      <c r="BD51" s="761">
        <v>6130</v>
      </c>
      <c r="BE51" s="56" t="s">
        <v>178</v>
      </c>
      <c r="BF51" s="99">
        <v>235</v>
      </c>
      <c r="BG51" s="56" t="s">
        <v>184</v>
      </c>
      <c r="BH51" s="152">
        <v>6300</v>
      </c>
      <c r="BI51" s="60" t="s">
        <v>185</v>
      </c>
      <c r="BJ51" s="60">
        <v>60</v>
      </c>
      <c r="BK51" s="60" t="s">
        <v>181</v>
      </c>
      <c r="BL51" s="73" t="s">
        <v>186</v>
      </c>
      <c r="BN51" s="100" t="s">
        <v>414</v>
      </c>
    </row>
    <row r="52" spans="1:66" ht="37.5">
      <c r="A52" s="770"/>
      <c r="B52" s="101"/>
      <c r="C52" s="102"/>
      <c r="D52" s="103" t="s">
        <v>187</v>
      </c>
      <c r="F52" s="104">
        <v>49820</v>
      </c>
      <c r="G52" s="105"/>
      <c r="H52" s="57" t="s">
        <v>178</v>
      </c>
      <c r="I52" s="106">
        <v>470</v>
      </c>
      <c r="J52" s="107"/>
      <c r="K52" s="108" t="s">
        <v>413</v>
      </c>
      <c r="M52" s="758"/>
      <c r="N52" s="60"/>
      <c r="O52" s="60"/>
      <c r="P52" s="143"/>
      <c r="Q52" s="56" t="s">
        <v>178</v>
      </c>
      <c r="R52" s="106">
        <v>7870</v>
      </c>
      <c r="S52" s="109">
        <v>70</v>
      </c>
      <c r="T52" s="109" t="s">
        <v>179</v>
      </c>
      <c r="U52" s="56" t="s">
        <v>178</v>
      </c>
      <c r="V52" s="110">
        <v>55150</v>
      </c>
      <c r="W52" s="111" t="s">
        <v>178</v>
      </c>
      <c r="X52" s="111">
        <v>550</v>
      </c>
      <c r="Y52" s="112" t="s">
        <v>181</v>
      </c>
      <c r="Z52" s="56" t="s">
        <v>178</v>
      </c>
      <c r="AA52" s="113">
        <v>47280</v>
      </c>
      <c r="AB52" s="111" t="s">
        <v>178</v>
      </c>
      <c r="AC52" s="111">
        <v>470</v>
      </c>
      <c r="AD52" s="112" t="s">
        <v>181</v>
      </c>
      <c r="AF52" s="760"/>
      <c r="AG52" s="60"/>
      <c r="AH52" s="760"/>
      <c r="AI52" s="73"/>
      <c r="AK52" s="146"/>
      <c r="AL52" s="60"/>
      <c r="AM52" s="60"/>
      <c r="AN52" s="60"/>
      <c r="AO52" s="73"/>
      <c r="AQ52" s="758"/>
      <c r="AR52" s="60"/>
      <c r="AS52" s="60"/>
      <c r="AT52" s="73"/>
      <c r="AV52" s="118" t="s">
        <v>205</v>
      </c>
      <c r="AW52" s="119"/>
      <c r="AX52" s="120" t="s">
        <v>206</v>
      </c>
      <c r="AZ52" s="61" t="s">
        <v>205</v>
      </c>
      <c r="BA52" s="60"/>
      <c r="BB52" s="73" t="s">
        <v>206</v>
      </c>
      <c r="BD52" s="762"/>
      <c r="BF52" s="75" t="s">
        <v>443</v>
      </c>
      <c r="BH52" s="152"/>
      <c r="BI52" s="60"/>
      <c r="BJ52" s="60"/>
      <c r="BK52" s="60"/>
      <c r="BL52" s="73"/>
      <c r="BN52" s="116">
        <v>0.91</v>
      </c>
    </row>
    <row r="53" spans="1:66" ht="75">
      <c r="A53" s="770"/>
      <c r="B53" s="117" t="s">
        <v>193</v>
      </c>
      <c r="C53" s="60" t="s">
        <v>176</v>
      </c>
      <c r="D53" s="73" t="s">
        <v>177</v>
      </c>
      <c r="F53" s="89">
        <v>38320</v>
      </c>
      <c r="G53" s="90">
        <v>46190</v>
      </c>
      <c r="H53" s="57" t="s">
        <v>178</v>
      </c>
      <c r="I53" s="91">
        <v>360</v>
      </c>
      <c r="J53" s="92">
        <v>440</v>
      </c>
      <c r="K53" s="93" t="s">
        <v>413</v>
      </c>
      <c r="L53" s="56" t="s">
        <v>178</v>
      </c>
      <c r="M53" s="757">
        <v>1230</v>
      </c>
      <c r="N53" s="144" t="s">
        <v>178</v>
      </c>
      <c r="O53" s="144">
        <v>10</v>
      </c>
      <c r="P53" s="142" t="s">
        <v>179</v>
      </c>
      <c r="Q53" s="56" t="s">
        <v>178</v>
      </c>
      <c r="R53" s="94">
        <v>7870</v>
      </c>
      <c r="S53" s="95">
        <v>70</v>
      </c>
      <c r="T53" s="109" t="s">
        <v>179</v>
      </c>
      <c r="V53" s="96"/>
      <c r="AA53" s="96" t="s">
        <v>180</v>
      </c>
      <c r="AE53" s="56" t="s">
        <v>178</v>
      </c>
      <c r="AF53" s="759" t="s">
        <v>184</v>
      </c>
      <c r="AG53" s="60" t="s">
        <v>178</v>
      </c>
      <c r="AH53" s="759" t="s">
        <v>184</v>
      </c>
      <c r="AI53" s="73"/>
      <c r="AJ53" s="56" t="s">
        <v>178</v>
      </c>
      <c r="AK53" s="145">
        <v>5250</v>
      </c>
      <c r="AL53" s="63" t="s">
        <v>182</v>
      </c>
      <c r="AM53" s="63" t="s">
        <v>178</v>
      </c>
      <c r="AN53" s="63">
        <v>50</v>
      </c>
      <c r="AO53" s="88" t="s">
        <v>183</v>
      </c>
      <c r="AP53" s="56" t="s">
        <v>178</v>
      </c>
      <c r="AQ53" s="757">
        <v>860</v>
      </c>
      <c r="AR53" s="63" t="s">
        <v>178</v>
      </c>
      <c r="AS53" s="63">
        <v>8</v>
      </c>
      <c r="AT53" s="88" t="s">
        <v>181</v>
      </c>
      <c r="AU53" s="56" t="s">
        <v>178</v>
      </c>
      <c r="AV53" s="59">
        <v>500</v>
      </c>
      <c r="AW53" s="114" t="s">
        <v>178</v>
      </c>
      <c r="AX53" s="115">
        <v>5</v>
      </c>
      <c r="AY53" s="56" t="s">
        <v>178</v>
      </c>
      <c r="AZ53" s="64">
        <v>80</v>
      </c>
      <c r="BA53" s="63" t="s">
        <v>178</v>
      </c>
      <c r="BB53" s="88">
        <v>1</v>
      </c>
      <c r="BC53" s="56" t="s">
        <v>178</v>
      </c>
      <c r="BD53" s="761">
        <v>5220</v>
      </c>
      <c r="BE53" s="56" t="s">
        <v>178</v>
      </c>
      <c r="BF53" s="99">
        <v>235</v>
      </c>
      <c r="BG53" s="56" t="s">
        <v>184</v>
      </c>
      <c r="BH53" s="151">
        <v>5250</v>
      </c>
      <c r="BI53" s="63" t="s">
        <v>185</v>
      </c>
      <c r="BJ53" s="63">
        <v>50</v>
      </c>
      <c r="BK53" s="63" t="s">
        <v>181</v>
      </c>
      <c r="BL53" s="88" t="s">
        <v>186</v>
      </c>
      <c r="BN53" s="100" t="s">
        <v>414</v>
      </c>
    </row>
    <row r="54" spans="1:66" ht="37.5">
      <c r="A54" s="770"/>
      <c r="B54" s="117"/>
      <c r="C54" s="60"/>
      <c r="D54" s="73" t="s">
        <v>187</v>
      </c>
      <c r="F54" s="104">
        <v>46190</v>
      </c>
      <c r="G54" s="105"/>
      <c r="H54" s="57" t="s">
        <v>178</v>
      </c>
      <c r="I54" s="106">
        <v>440</v>
      </c>
      <c r="J54" s="107"/>
      <c r="K54" s="108" t="s">
        <v>413</v>
      </c>
      <c r="M54" s="758"/>
      <c r="N54" s="140"/>
      <c r="O54" s="140"/>
      <c r="P54" s="141"/>
      <c r="Q54" s="56" t="s">
        <v>178</v>
      </c>
      <c r="R54" s="106">
        <v>7870</v>
      </c>
      <c r="S54" s="109">
        <v>70</v>
      </c>
      <c r="T54" s="109" t="s">
        <v>179</v>
      </c>
      <c r="U54" s="56" t="s">
        <v>178</v>
      </c>
      <c r="V54" s="110">
        <v>55150</v>
      </c>
      <c r="W54" s="111" t="s">
        <v>178</v>
      </c>
      <c r="X54" s="111">
        <v>550</v>
      </c>
      <c r="Y54" s="112" t="s">
        <v>181</v>
      </c>
      <c r="Z54" s="56" t="s">
        <v>178</v>
      </c>
      <c r="AA54" s="113">
        <v>47280</v>
      </c>
      <c r="AB54" s="111" t="s">
        <v>178</v>
      </c>
      <c r="AC54" s="111">
        <v>470</v>
      </c>
      <c r="AD54" s="112" t="s">
        <v>181</v>
      </c>
      <c r="AF54" s="760"/>
      <c r="AG54" s="60"/>
      <c r="AH54" s="760"/>
      <c r="AI54" s="73"/>
      <c r="AK54" s="146"/>
      <c r="AL54" s="102"/>
      <c r="AM54" s="102"/>
      <c r="AN54" s="102"/>
      <c r="AO54" s="103"/>
      <c r="AQ54" s="758"/>
      <c r="AR54" s="102"/>
      <c r="AS54" s="102"/>
      <c r="AT54" s="103"/>
      <c r="AV54" s="118" t="s">
        <v>205</v>
      </c>
      <c r="AW54" s="119"/>
      <c r="AX54" s="120" t="s">
        <v>206</v>
      </c>
      <c r="AZ54" s="121" t="s">
        <v>205</v>
      </c>
      <c r="BA54" s="102"/>
      <c r="BB54" s="103" t="s">
        <v>206</v>
      </c>
      <c r="BD54" s="762"/>
      <c r="BF54" s="75" t="s">
        <v>443</v>
      </c>
      <c r="BH54" s="153"/>
      <c r="BI54" s="102"/>
      <c r="BJ54" s="102"/>
      <c r="BK54" s="102"/>
      <c r="BL54" s="103"/>
      <c r="BN54" s="116">
        <v>0.87</v>
      </c>
    </row>
    <row r="55" spans="1:66" ht="75">
      <c r="A55" s="770"/>
      <c r="B55" s="87" t="s">
        <v>194</v>
      </c>
      <c r="C55" s="63" t="s">
        <v>176</v>
      </c>
      <c r="D55" s="88" t="s">
        <v>177</v>
      </c>
      <c r="F55" s="89">
        <v>35730</v>
      </c>
      <c r="G55" s="90">
        <v>43600</v>
      </c>
      <c r="H55" s="57" t="s">
        <v>178</v>
      </c>
      <c r="I55" s="91">
        <v>330</v>
      </c>
      <c r="J55" s="92">
        <v>410</v>
      </c>
      <c r="K55" s="93" t="s">
        <v>413</v>
      </c>
      <c r="L55" s="56" t="s">
        <v>178</v>
      </c>
      <c r="M55" s="757">
        <v>1050</v>
      </c>
      <c r="N55" s="60" t="s">
        <v>178</v>
      </c>
      <c r="O55" s="60">
        <v>10</v>
      </c>
      <c r="P55" s="143" t="s">
        <v>179</v>
      </c>
      <c r="Q55" s="56" t="s">
        <v>178</v>
      </c>
      <c r="R55" s="94">
        <v>7870</v>
      </c>
      <c r="S55" s="95">
        <v>70</v>
      </c>
      <c r="T55" s="109" t="s">
        <v>179</v>
      </c>
      <c r="V55" s="96"/>
      <c r="AA55" s="96" t="s">
        <v>180</v>
      </c>
      <c r="AE55" s="56" t="s">
        <v>178</v>
      </c>
      <c r="AF55" s="759" t="s">
        <v>184</v>
      </c>
      <c r="AG55" s="60" t="s">
        <v>178</v>
      </c>
      <c r="AH55" s="759" t="s">
        <v>184</v>
      </c>
      <c r="AI55" s="73"/>
      <c r="AJ55" s="56" t="s">
        <v>178</v>
      </c>
      <c r="AK55" s="145">
        <v>4500</v>
      </c>
      <c r="AL55" s="60" t="s">
        <v>182</v>
      </c>
      <c r="AM55" s="60" t="s">
        <v>178</v>
      </c>
      <c r="AN55" s="60">
        <v>40</v>
      </c>
      <c r="AO55" s="73" t="s">
        <v>183</v>
      </c>
      <c r="AP55" s="56" t="s">
        <v>178</v>
      </c>
      <c r="AQ55" s="757">
        <v>740</v>
      </c>
      <c r="AR55" s="60" t="s">
        <v>178</v>
      </c>
      <c r="AS55" s="60">
        <v>7</v>
      </c>
      <c r="AT55" s="73" t="s">
        <v>181</v>
      </c>
      <c r="AU55" s="56" t="s">
        <v>178</v>
      </c>
      <c r="AV55" s="59">
        <v>440</v>
      </c>
      <c r="AW55" s="114" t="s">
        <v>178</v>
      </c>
      <c r="AX55" s="115">
        <v>4</v>
      </c>
      <c r="AY55" s="56" t="s">
        <v>178</v>
      </c>
      <c r="AZ55" s="61">
        <v>80</v>
      </c>
      <c r="BA55" s="60" t="s">
        <v>178</v>
      </c>
      <c r="BB55" s="73">
        <v>1</v>
      </c>
      <c r="BC55" s="56" t="s">
        <v>178</v>
      </c>
      <c r="BD55" s="761">
        <v>4660</v>
      </c>
      <c r="BE55" s="56" t="s">
        <v>178</v>
      </c>
      <c r="BF55" s="99">
        <v>235</v>
      </c>
      <c r="BG55" s="56" t="s">
        <v>184</v>
      </c>
      <c r="BH55" s="152">
        <v>4500</v>
      </c>
      <c r="BI55" s="60" t="s">
        <v>185</v>
      </c>
      <c r="BJ55" s="60">
        <v>40</v>
      </c>
      <c r="BK55" s="60" t="s">
        <v>181</v>
      </c>
      <c r="BL55" s="73" t="s">
        <v>186</v>
      </c>
      <c r="BN55" s="100" t="s">
        <v>414</v>
      </c>
    </row>
    <row r="56" spans="1:66" ht="37.5">
      <c r="A56" s="770"/>
      <c r="B56" s="101"/>
      <c r="C56" s="102"/>
      <c r="D56" s="103" t="s">
        <v>187</v>
      </c>
      <c r="F56" s="104">
        <v>43600</v>
      </c>
      <c r="G56" s="105"/>
      <c r="H56" s="57" t="s">
        <v>178</v>
      </c>
      <c r="I56" s="106">
        <v>410</v>
      </c>
      <c r="J56" s="107"/>
      <c r="K56" s="108" t="s">
        <v>413</v>
      </c>
      <c r="M56" s="758"/>
      <c r="N56" s="60"/>
      <c r="O56" s="60"/>
      <c r="P56" s="143"/>
      <c r="Q56" s="56" t="s">
        <v>178</v>
      </c>
      <c r="R56" s="106">
        <v>7870</v>
      </c>
      <c r="S56" s="109">
        <v>70</v>
      </c>
      <c r="T56" s="109" t="s">
        <v>179</v>
      </c>
      <c r="U56" s="56" t="s">
        <v>178</v>
      </c>
      <c r="V56" s="110">
        <v>55150</v>
      </c>
      <c r="W56" s="111" t="s">
        <v>178</v>
      </c>
      <c r="X56" s="111">
        <v>550</v>
      </c>
      <c r="Y56" s="112" t="s">
        <v>181</v>
      </c>
      <c r="Z56" s="56" t="s">
        <v>178</v>
      </c>
      <c r="AA56" s="113">
        <v>47280</v>
      </c>
      <c r="AB56" s="111" t="s">
        <v>178</v>
      </c>
      <c r="AC56" s="111">
        <v>470</v>
      </c>
      <c r="AD56" s="112" t="s">
        <v>181</v>
      </c>
      <c r="AF56" s="760"/>
      <c r="AG56" s="60"/>
      <c r="AH56" s="760"/>
      <c r="AI56" s="73"/>
      <c r="AK56" s="146"/>
      <c r="AL56" s="60"/>
      <c r="AM56" s="60"/>
      <c r="AN56" s="60"/>
      <c r="AO56" s="73"/>
      <c r="AQ56" s="758"/>
      <c r="AR56" s="60"/>
      <c r="AS56" s="60"/>
      <c r="AT56" s="73"/>
      <c r="AV56" s="59" t="s">
        <v>205</v>
      </c>
      <c r="AW56" s="114"/>
      <c r="AX56" s="115" t="s">
        <v>206</v>
      </c>
      <c r="AZ56" s="61" t="s">
        <v>205</v>
      </c>
      <c r="BA56" s="60"/>
      <c r="BB56" s="73" t="s">
        <v>206</v>
      </c>
      <c r="BD56" s="762"/>
      <c r="BF56" s="75" t="s">
        <v>443</v>
      </c>
      <c r="BH56" s="152"/>
      <c r="BI56" s="60"/>
      <c r="BJ56" s="60"/>
      <c r="BK56" s="60"/>
      <c r="BL56" s="73"/>
      <c r="BN56" s="116">
        <v>0.9</v>
      </c>
    </row>
    <row r="57" spans="1:66" ht="75">
      <c r="A57" s="770"/>
      <c r="B57" s="117" t="s">
        <v>195</v>
      </c>
      <c r="C57" s="60" t="s">
        <v>176</v>
      </c>
      <c r="D57" s="73" t="s">
        <v>177</v>
      </c>
      <c r="F57" s="89">
        <v>33810</v>
      </c>
      <c r="G57" s="90">
        <v>41680</v>
      </c>
      <c r="H57" s="57" t="s">
        <v>178</v>
      </c>
      <c r="I57" s="91">
        <v>310</v>
      </c>
      <c r="J57" s="92">
        <v>390</v>
      </c>
      <c r="K57" s="93" t="s">
        <v>413</v>
      </c>
      <c r="L57" s="56" t="s">
        <v>178</v>
      </c>
      <c r="M57" s="757">
        <v>920</v>
      </c>
      <c r="N57" s="144" t="s">
        <v>178</v>
      </c>
      <c r="O57" s="144">
        <v>9</v>
      </c>
      <c r="P57" s="142" t="s">
        <v>179</v>
      </c>
      <c r="Q57" s="56" t="s">
        <v>178</v>
      </c>
      <c r="R57" s="94">
        <v>7870</v>
      </c>
      <c r="S57" s="95">
        <v>70</v>
      </c>
      <c r="T57" s="109" t="s">
        <v>179</v>
      </c>
      <c r="V57" s="96"/>
      <c r="AA57" s="96" t="s">
        <v>180</v>
      </c>
      <c r="AE57" s="56" t="s">
        <v>178</v>
      </c>
      <c r="AF57" s="759" t="s">
        <v>184</v>
      </c>
      <c r="AG57" s="60" t="s">
        <v>178</v>
      </c>
      <c r="AH57" s="759" t="s">
        <v>184</v>
      </c>
      <c r="AI57" s="73"/>
      <c r="AJ57" s="56" t="s">
        <v>178</v>
      </c>
      <c r="AK57" s="145">
        <v>3930</v>
      </c>
      <c r="AL57" s="63" t="s">
        <v>182</v>
      </c>
      <c r="AM57" s="63" t="s">
        <v>178</v>
      </c>
      <c r="AN57" s="63">
        <v>30</v>
      </c>
      <c r="AO57" s="88" t="s">
        <v>183</v>
      </c>
      <c r="AP57" s="56" t="s">
        <v>178</v>
      </c>
      <c r="AQ57" s="757">
        <v>650</v>
      </c>
      <c r="AR57" s="63" t="s">
        <v>178</v>
      </c>
      <c r="AS57" s="63">
        <v>6</v>
      </c>
      <c r="AT57" s="88" t="s">
        <v>181</v>
      </c>
      <c r="AU57" s="56" t="s">
        <v>178</v>
      </c>
      <c r="AV57" s="62">
        <v>410</v>
      </c>
      <c r="AW57" s="97" t="s">
        <v>178</v>
      </c>
      <c r="AX57" s="98">
        <v>4</v>
      </c>
      <c r="AY57" s="56" t="s">
        <v>178</v>
      </c>
      <c r="AZ57" s="64">
        <v>70</v>
      </c>
      <c r="BA57" s="63" t="s">
        <v>178</v>
      </c>
      <c r="BB57" s="88">
        <v>1</v>
      </c>
      <c r="BC57" s="56" t="s">
        <v>178</v>
      </c>
      <c r="BD57" s="761">
        <v>4250</v>
      </c>
      <c r="BE57" s="56" t="s">
        <v>178</v>
      </c>
      <c r="BF57" s="99">
        <v>235</v>
      </c>
      <c r="BG57" s="56" t="s">
        <v>184</v>
      </c>
      <c r="BH57" s="151">
        <v>3940</v>
      </c>
      <c r="BI57" s="63" t="s">
        <v>185</v>
      </c>
      <c r="BJ57" s="63">
        <v>30</v>
      </c>
      <c r="BK57" s="63" t="s">
        <v>181</v>
      </c>
      <c r="BL57" s="88" t="s">
        <v>186</v>
      </c>
      <c r="BN57" s="100" t="s">
        <v>414</v>
      </c>
    </row>
    <row r="58" spans="1:66" ht="37.5">
      <c r="A58" s="770"/>
      <c r="B58" s="117"/>
      <c r="C58" s="60"/>
      <c r="D58" s="73" t="s">
        <v>187</v>
      </c>
      <c r="F58" s="104">
        <v>41680</v>
      </c>
      <c r="G58" s="105"/>
      <c r="H58" s="57" t="s">
        <v>178</v>
      </c>
      <c r="I58" s="106">
        <v>390</v>
      </c>
      <c r="J58" s="107"/>
      <c r="K58" s="108" t="s">
        <v>413</v>
      </c>
      <c r="M58" s="758"/>
      <c r="N58" s="140"/>
      <c r="O58" s="140"/>
      <c r="P58" s="141"/>
      <c r="Q58" s="56" t="s">
        <v>178</v>
      </c>
      <c r="R58" s="106">
        <v>7870</v>
      </c>
      <c r="S58" s="109">
        <v>70</v>
      </c>
      <c r="T58" s="109" t="s">
        <v>179</v>
      </c>
      <c r="U58" s="56" t="s">
        <v>178</v>
      </c>
      <c r="V58" s="110">
        <v>55150</v>
      </c>
      <c r="W58" s="111" t="s">
        <v>178</v>
      </c>
      <c r="X58" s="111">
        <v>550</v>
      </c>
      <c r="Y58" s="112" t="s">
        <v>181</v>
      </c>
      <c r="Z58" s="56" t="s">
        <v>178</v>
      </c>
      <c r="AA58" s="113">
        <v>47280</v>
      </c>
      <c r="AB58" s="111" t="s">
        <v>178</v>
      </c>
      <c r="AC58" s="111">
        <v>470</v>
      </c>
      <c r="AD58" s="112" t="s">
        <v>181</v>
      </c>
      <c r="AF58" s="760"/>
      <c r="AG58" s="102"/>
      <c r="AH58" s="760"/>
      <c r="AI58" s="103"/>
      <c r="AK58" s="146"/>
      <c r="AL58" s="102"/>
      <c r="AM58" s="102"/>
      <c r="AN58" s="102"/>
      <c r="AO58" s="103"/>
      <c r="AQ58" s="758"/>
      <c r="AR58" s="102"/>
      <c r="AS58" s="102"/>
      <c r="AT58" s="103"/>
      <c r="AV58" s="118" t="s">
        <v>205</v>
      </c>
      <c r="AW58" s="119"/>
      <c r="AX58" s="120" t="s">
        <v>206</v>
      </c>
      <c r="AZ58" s="121" t="s">
        <v>205</v>
      </c>
      <c r="BA58" s="102"/>
      <c r="BB58" s="103" t="s">
        <v>206</v>
      </c>
      <c r="BD58" s="762"/>
      <c r="BF58" s="75" t="s">
        <v>443</v>
      </c>
      <c r="BH58" s="153"/>
      <c r="BI58" s="102"/>
      <c r="BJ58" s="102"/>
      <c r="BK58" s="102"/>
      <c r="BL58" s="103"/>
      <c r="BN58" s="116">
        <v>0.92</v>
      </c>
    </row>
    <row r="59" spans="1:66" ht="75">
      <c r="A59" s="770"/>
      <c r="B59" s="87" t="s">
        <v>196</v>
      </c>
      <c r="C59" s="63" t="s">
        <v>176</v>
      </c>
      <c r="D59" s="88" t="s">
        <v>177</v>
      </c>
      <c r="F59" s="89">
        <v>32290</v>
      </c>
      <c r="G59" s="90">
        <v>40160</v>
      </c>
      <c r="H59" s="57" t="s">
        <v>178</v>
      </c>
      <c r="I59" s="91">
        <v>300</v>
      </c>
      <c r="J59" s="92">
        <v>380</v>
      </c>
      <c r="K59" s="93" t="s">
        <v>413</v>
      </c>
      <c r="L59" s="56" t="s">
        <v>178</v>
      </c>
      <c r="M59" s="757">
        <v>820</v>
      </c>
      <c r="N59" s="60" t="s">
        <v>178</v>
      </c>
      <c r="O59" s="60">
        <v>8</v>
      </c>
      <c r="P59" s="143" t="s">
        <v>179</v>
      </c>
      <c r="Q59" s="56" t="s">
        <v>178</v>
      </c>
      <c r="R59" s="94">
        <v>7870</v>
      </c>
      <c r="S59" s="95">
        <v>70</v>
      </c>
      <c r="T59" s="109" t="s">
        <v>179</v>
      </c>
      <c r="V59" s="96"/>
      <c r="AA59" s="96" t="s">
        <v>180</v>
      </c>
      <c r="AE59" s="56" t="s">
        <v>178</v>
      </c>
      <c r="AF59" s="759">
        <v>640</v>
      </c>
      <c r="AG59" s="60" t="s">
        <v>178</v>
      </c>
      <c r="AH59" s="759">
        <v>6</v>
      </c>
      <c r="AI59" s="73" t="s">
        <v>181</v>
      </c>
      <c r="AJ59" s="56" t="s">
        <v>178</v>
      </c>
      <c r="AK59" s="145">
        <v>3500</v>
      </c>
      <c r="AL59" s="60" t="s">
        <v>182</v>
      </c>
      <c r="AM59" s="60" t="s">
        <v>178</v>
      </c>
      <c r="AN59" s="60">
        <v>30</v>
      </c>
      <c r="AO59" s="73" t="s">
        <v>183</v>
      </c>
      <c r="AP59" s="56" t="s">
        <v>178</v>
      </c>
      <c r="AQ59" s="757">
        <v>570</v>
      </c>
      <c r="AR59" s="60" t="s">
        <v>178</v>
      </c>
      <c r="AS59" s="60">
        <v>5</v>
      </c>
      <c r="AT59" s="73" t="s">
        <v>181</v>
      </c>
      <c r="AU59" s="56" t="s">
        <v>178</v>
      </c>
      <c r="AV59" s="59">
        <v>370</v>
      </c>
      <c r="AW59" s="114" t="s">
        <v>178</v>
      </c>
      <c r="AX59" s="115">
        <v>3</v>
      </c>
      <c r="AY59" s="56" t="s">
        <v>178</v>
      </c>
      <c r="AZ59" s="61">
        <v>60</v>
      </c>
      <c r="BA59" s="60" t="s">
        <v>178</v>
      </c>
      <c r="BB59" s="73">
        <v>1</v>
      </c>
      <c r="BC59" s="56" t="s">
        <v>178</v>
      </c>
      <c r="BD59" s="761">
        <v>3920</v>
      </c>
      <c r="BE59" s="56" t="s">
        <v>178</v>
      </c>
      <c r="BF59" s="99">
        <v>235</v>
      </c>
      <c r="BG59" s="56" t="s">
        <v>184</v>
      </c>
      <c r="BH59" s="152">
        <v>3500</v>
      </c>
      <c r="BI59" s="60" t="s">
        <v>185</v>
      </c>
      <c r="BJ59" s="60">
        <v>30</v>
      </c>
      <c r="BK59" s="60" t="s">
        <v>181</v>
      </c>
      <c r="BL59" s="73" t="s">
        <v>186</v>
      </c>
      <c r="BN59" s="100" t="s">
        <v>414</v>
      </c>
    </row>
    <row r="60" spans="1:66" ht="37.5">
      <c r="A60" s="770"/>
      <c r="B60" s="101"/>
      <c r="C60" s="102"/>
      <c r="D60" s="103" t="s">
        <v>187</v>
      </c>
      <c r="F60" s="104">
        <v>40160</v>
      </c>
      <c r="G60" s="105"/>
      <c r="H60" s="57" t="s">
        <v>178</v>
      </c>
      <c r="I60" s="106">
        <v>380</v>
      </c>
      <c r="J60" s="107"/>
      <c r="K60" s="108" t="s">
        <v>413</v>
      </c>
      <c r="M60" s="758"/>
      <c r="N60" s="60"/>
      <c r="O60" s="60"/>
      <c r="P60" s="143"/>
      <c r="Q60" s="56" t="s">
        <v>178</v>
      </c>
      <c r="R60" s="106">
        <v>7870</v>
      </c>
      <c r="S60" s="109">
        <v>70</v>
      </c>
      <c r="T60" s="109" t="s">
        <v>179</v>
      </c>
      <c r="U60" s="56" t="s">
        <v>178</v>
      </c>
      <c r="V60" s="110">
        <v>55150</v>
      </c>
      <c r="W60" s="111" t="s">
        <v>178</v>
      </c>
      <c r="X60" s="111">
        <v>550</v>
      </c>
      <c r="Y60" s="112" t="s">
        <v>181</v>
      </c>
      <c r="Z60" s="56" t="s">
        <v>178</v>
      </c>
      <c r="AA60" s="113">
        <v>47280</v>
      </c>
      <c r="AB60" s="111" t="s">
        <v>178</v>
      </c>
      <c r="AC60" s="111">
        <v>470</v>
      </c>
      <c r="AD60" s="112" t="s">
        <v>181</v>
      </c>
      <c r="AF60" s="760"/>
      <c r="AG60" s="60"/>
      <c r="AH60" s="760"/>
      <c r="AI60" s="73"/>
      <c r="AK60" s="146"/>
      <c r="AL60" s="60"/>
      <c r="AM60" s="60"/>
      <c r="AN60" s="60"/>
      <c r="AO60" s="73"/>
      <c r="AQ60" s="758"/>
      <c r="AR60" s="60"/>
      <c r="AS60" s="60"/>
      <c r="AT60" s="73"/>
      <c r="AV60" s="59" t="s">
        <v>205</v>
      </c>
      <c r="AW60" s="114"/>
      <c r="AX60" s="115" t="s">
        <v>206</v>
      </c>
      <c r="AZ60" s="61" t="s">
        <v>205</v>
      </c>
      <c r="BA60" s="60"/>
      <c r="BB60" s="73" t="s">
        <v>206</v>
      </c>
      <c r="BD60" s="762"/>
      <c r="BF60" s="75" t="s">
        <v>443</v>
      </c>
      <c r="BH60" s="152"/>
      <c r="BI60" s="60"/>
      <c r="BJ60" s="60"/>
      <c r="BK60" s="60"/>
      <c r="BL60" s="73"/>
      <c r="BN60" s="116">
        <v>0.94</v>
      </c>
    </row>
    <row r="61" spans="1:66" ht="75">
      <c r="A61" s="770"/>
      <c r="B61" s="117" t="s">
        <v>197</v>
      </c>
      <c r="C61" s="60" t="s">
        <v>176</v>
      </c>
      <c r="D61" s="73" t="s">
        <v>177</v>
      </c>
      <c r="F61" s="89">
        <v>31100</v>
      </c>
      <c r="G61" s="90">
        <v>38970</v>
      </c>
      <c r="H61" s="57" t="s">
        <v>178</v>
      </c>
      <c r="I61" s="91">
        <v>290</v>
      </c>
      <c r="J61" s="92">
        <v>370</v>
      </c>
      <c r="K61" s="93" t="s">
        <v>413</v>
      </c>
      <c r="L61" s="56" t="s">
        <v>178</v>
      </c>
      <c r="M61" s="757">
        <v>730</v>
      </c>
      <c r="N61" s="144" t="s">
        <v>178</v>
      </c>
      <c r="O61" s="144">
        <v>7</v>
      </c>
      <c r="P61" s="142" t="s">
        <v>179</v>
      </c>
      <c r="Q61" s="56" t="s">
        <v>178</v>
      </c>
      <c r="R61" s="94">
        <v>7870</v>
      </c>
      <c r="S61" s="95">
        <v>70</v>
      </c>
      <c r="T61" s="109" t="s">
        <v>179</v>
      </c>
      <c r="V61" s="96"/>
      <c r="AA61" s="96" t="s">
        <v>180</v>
      </c>
      <c r="AE61" s="56" t="s">
        <v>178</v>
      </c>
      <c r="AF61" s="759">
        <v>570</v>
      </c>
      <c r="AG61" s="60" t="s">
        <v>178</v>
      </c>
      <c r="AH61" s="759">
        <v>5</v>
      </c>
      <c r="AI61" s="73" t="s">
        <v>181</v>
      </c>
      <c r="AJ61" s="56" t="s">
        <v>178</v>
      </c>
      <c r="AK61" s="145">
        <v>3150</v>
      </c>
      <c r="AL61" s="63" t="s">
        <v>182</v>
      </c>
      <c r="AM61" s="63" t="s">
        <v>178</v>
      </c>
      <c r="AN61" s="63">
        <v>30</v>
      </c>
      <c r="AO61" s="88" t="s">
        <v>183</v>
      </c>
      <c r="AP61" s="56" t="s">
        <v>178</v>
      </c>
      <c r="AQ61" s="757">
        <v>520</v>
      </c>
      <c r="AR61" s="63" t="s">
        <v>178</v>
      </c>
      <c r="AS61" s="63">
        <v>5</v>
      </c>
      <c r="AT61" s="88" t="s">
        <v>181</v>
      </c>
      <c r="AU61" s="56" t="s">
        <v>178</v>
      </c>
      <c r="AV61" s="62">
        <v>350</v>
      </c>
      <c r="AW61" s="97" t="s">
        <v>178</v>
      </c>
      <c r="AX61" s="98">
        <v>3</v>
      </c>
      <c r="AY61" s="56" t="s">
        <v>178</v>
      </c>
      <c r="AZ61" s="64">
        <v>60</v>
      </c>
      <c r="BA61" s="63" t="s">
        <v>178</v>
      </c>
      <c r="BB61" s="88">
        <v>1</v>
      </c>
      <c r="BC61" s="56" t="s">
        <v>178</v>
      </c>
      <c r="BD61" s="761">
        <v>3660</v>
      </c>
      <c r="BE61" s="56" t="s">
        <v>178</v>
      </c>
      <c r="BF61" s="99">
        <v>235</v>
      </c>
      <c r="BG61" s="56" t="s">
        <v>184</v>
      </c>
      <c r="BH61" s="151">
        <v>3150</v>
      </c>
      <c r="BI61" s="63" t="s">
        <v>185</v>
      </c>
      <c r="BJ61" s="63">
        <v>30</v>
      </c>
      <c r="BK61" s="63" t="s">
        <v>181</v>
      </c>
      <c r="BL61" s="88" t="s">
        <v>186</v>
      </c>
      <c r="BN61" s="100" t="s">
        <v>414</v>
      </c>
    </row>
    <row r="62" spans="1:66" ht="37.5">
      <c r="A62" s="770"/>
      <c r="B62" s="117"/>
      <c r="C62" s="60"/>
      <c r="D62" s="73" t="s">
        <v>187</v>
      </c>
      <c r="F62" s="104">
        <v>38970</v>
      </c>
      <c r="G62" s="105"/>
      <c r="H62" s="57" t="s">
        <v>178</v>
      </c>
      <c r="I62" s="106">
        <v>370</v>
      </c>
      <c r="J62" s="107"/>
      <c r="K62" s="108" t="s">
        <v>413</v>
      </c>
      <c r="M62" s="758"/>
      <c r="N62" s="140"/>
      <c r="O62" s="140"/>
      <c r="P62" s="141"/>
      <c r="Q62" s="56" t="s">
        <v>178</v>
      </c>
      <c r="R62" s="106">
        <v>7870</v>
      </c>
      <c r="S62" s="109">
        <v>70</v>
      </c>
      <c r="T62" s="109" t="s">
        <v>179</v>
      </c>
      <c r="U62" s="56" t="s">
        <v>178</v>
      </c>
      <c r="V62" s="110">
        <v>55150</v>
      </c>
      <c r="W62" s="111" t="s">
        <v>178</v>
      </c>
      <c r="X62" s="111">
        <v>550</v>
      </c>
      <c r="Y62" s="112" t="s">
        <v>181</v>
      </c>
      <c r="Z62" s="56" t="s">
        <v>178</v>
      </c>
      <c r="AA62" s="113">
        <v>47280</v>
      </c>
      <c r="AB62" s="111" t="s">
        <v>178</v>
      </c>
      <c r="AC62" s="111">
        <v>470</v>
      </c>
      <c r="AD62" s="112" t="s">
        <v>181</v>
      </c>
      <c r="AF62" s="760"/>
      <c r="AG62" s="60"/>
      <c r="AH62" s="760"/>
      <c r="AI62" s="73"/>
      <c r="AK62" s="146"/>
      <c r="AL62" s="102"/>
      <c r="AM62" s="102"/>
      <c r="AN62" s="102"/>
      <c r="AO62" s="103"/>
      <c r="AQ62" s="758"/>
      <c r="AR62" s="102"/>
      <c r="AS62" s="102"/>
      <c r="AT62" s="103"/>
      <c r="AV62" s="118" t="s">
        <v>205</v>
      </c>
      <c r="AW62" s="119"/>
      <c r="AX62" s="120" t="s">
        <v>206</v>
      </c>
      <c r="AZ62" s="121" t="s">
        <v>205</v>
      </c>
      <c r="BA62" s="102"/>
      <c r="BB62" s="103" t="s">
        <v>206</v>
      </c>
      <c r="BD62" s="762"/>
      <c r="BF62" s="75" t="s">
        <v>443</v>
      </c>
      <c r="BH62" s="153"/>
      <c r="BI62" s="102"/>
      <c r="BJ62" s="102"/>
      <c r="BK62" s="102"/>
      <c r="BL62" s="103"/>
      <c r="BN62" s="116">
        <v>0.98</v>
      </c>
    </row>
    <row r="63" spans="1:66" ht="75">
      <c r="A63" s="770"/>
      <c r="B63" s="87" t="s">
        <v>198</v>
      </c>
      <c r="C63" s="63" t="s">
        <v>176</v>
      </c>
      <c r="D63" s="88" t="s">
        <v>177</v>
      </c>
      <c r="F63" s="89">
        <v>29300</v>
      </c>
      <c r="G63" s="90">
        <v>37170</v>
      </c>
      <c r="H63" s="57" t="s">
        <v>178</v>
      </c>
      <c r="I63" s="91">
        <v>270</v>
      </c>
      <c r="J63" s="92">
        <v>350</v>
      </c>
      <c r="K63" s="93" t="s">
        <v>413</v>
      </c>
      <c r="L63" s="56" t="s">
        <v>178</v>
      </c>
      <c r="M63" s="757">
        <v>610</v>
      </c>
      <c r="N63" s="60" t="s">
        <v>178</v>
      </c>
      <c r="O63" s="60">
        <v>6</v>
      </c>
      <c r="P63" s="143" t="s">
        <v>179</v>
      </c>
      <c r="Q63" s="56" t="s">
        <v>178</v>
      </c>
      <c r="R63" s="94">
        <v>7870</v>
      </c>
      <c r="S63" s="95">
        <v>70</v>
      </c>
      <c r="T63" s="109" t="s">
        <v>179</v>
      </c>
      <c r="V63" s="96"/>
      <c r="AA63" s="96" t="s">
        <v>180</v>
      </c>
      <c r="AE63" s="56" t="s">
        <v>178</v>
      </c>
      <c r="AF63" s="759">
        <v>480</v>
      </c>
      <c r="AG63" s="60" t="s">
        <v>178</v>
      </c>
      <c r="AH63" s="759">
        <v>4</v>
      </c>
      <c r="AI63" s="73" t="s">
        <v>181</v>
      </c>
      <c r="AJ63" s="56" t="s">
        <v>178</v>
      </c>
      <c r="AK63" s="145">
        <v>2620</v>
      </c>
      <c r="AL63" s="60" t="s">
        <v>182</v>
      </c>
      <c r="AM63" s="60" t="s">
        <v>178</v>
      </c>
      <c r="AN63" s="60">
        <v>20</v>
      </c>
      <c r="AO63" s="73" t="s">
        <v>183</v>
      </c>
      <c r="AP63" s="56" t="s">
        <v>178</v>
      </c>
      <c r="AQ63" s="757">
        <v>500</v>
      </c>
      <c r="AR63" s="60" t="s">
        <v>178</v>
      </c>
      <c r="AS63" s="60">
        <v>5</v>
      </c>
      <c r="AT63" s="73" t="s">
        <v>181</v>
      </c>
      <c r="AU63" s="56" t="s">
        <v>178</v>
      </c>
      <c r="AV63" s="59">
        <v>300</v>
      </c>
      <c r="AW63" s="114" t="s">
        <v>178</v>
      </c>
      <c r="AX63" s="115">
        <v>3</v>
      </c>
      <c r="AY63" s="56" t="s">
        <v>178</v>
      </c>
      <c r="AZ63" s="61">
        <v>50</v>
      </c>
      <c r="BA63" s="60" t="s">
        <v>178</v>
      </c>
      <c r="BB63" s="73">
        <v>1</v>
      </c>
      <c r="BC63" s="56" t="s">
        <v>178</v>
      </c>
      <c r="BD63" s="761">
        <v>3160</v>
      </c>
      <c r="BE63" s="56" t="s">
        <v>178</v>
      </c>
      <c r="BF63" s="99">
        <v>235</v>
      </c>
      <c r="BG63" s="56" t="s">
        <v>184</v>
      </c>
      <c r="BH63" s="152">
        <v>2620</v>
      </c>
      <c r="BI63" s="60" t="s">
        <v>185</v>
      </c>
      <c r="BJ63" s="60">
        <v>20</v>
      </c>
      <c r="BK63" s="60" t="s">
        <v>181</v>
      </c>
      <c r="BL63" s="73" t="s">
        <v>186</v>
      </c>
      <c r="BN63" s="100" t="s">
        <v>414</v>
      </c>
    </row>
    <row r="64" spans="1:66" ht="37.5">
      <c r="A64" s="770"/>
      <c r="B64" s="101"/>
      <c r="C64" s="102"/>
      <c r="D64" s="103" t="s">
        <v>187</v>
      </c>
      <c r="F64" s="104">
        <v>37170</v>
      </c>
      <c r="G64" s="105"/>
      <c r="H64" s="57" t="s">
        <v>178</v>
      </c>
      <c r="I64" s="106">
        <v>350</v>
      </c>
      <c r="J64" s="107"/>
      <c r="K64" s="108" t="s">
        <v>413</v>
      </c>
      <c r="M64" s="758"/>
      <c r="N64" s="60"/>
      <c r="O64" s="60"/>
      <c r="P64" s="143"/>
      <c r="Q64" s="56" t="s">
        <v>178</v>
      </c>
      <c r="R64" s="106">
        <v>7870</v>
      </c>
      <c r="S64" s="109">
        <v>70</v>
      </c>
      <c r="T64" s="109" t="s">
        <v>179</v>
      </c>
      <c r="U64" s="56" t="s">
        <v>178</v>
      </c>
      <c r="V64" s="110">
        <v>55150</v>
      </c>
      <c r="W64" s="111" t="s">
        <v>178</v>
      </c>
      <c r="X64" s="111">
        <v>550</v>
      </c>
      <c r="Y64" s="112" t="s">
        <v>181</v>
      </c>
      <c r="Z64" s="56" t="s">
        <v>178</v>
      </c>
      <c r="AA64" s="113">
        <v>47280</v>
      </c>
      <c r="AB64" s="111" t="s">
        <v>178</v>
      </c>
      <c r="AC64" s="111">
        <v>470</v>
      </c>
      <c r="AD64" s="112" t="s">
        <v>181</v>
      </c>
      <c r="AF64" s="760"/>
      <c r="AG64" s="60"/>
      <c r="AH64" s="760"/>
      <c r="AI64" s="73"/>
      <c r="AK64" s="146"/>
      <c r="AL64" s="60"/>
      <c r="AM64" s="60"/>
      <c r="AN64" s="60"/>
      <c r="AO64" s="73"/>
      <c r="AQ64" s="758"/>
      <c r="AR64" s="60"/>
      <c r="AS64" s="60"/>
      <c r="AT64" s="73"/>
      <c r="AV64" s="59" t="s">
        <v>205</v>
      </c>
      <c r="AW64" s="114"/>
      <c r="AX64" s="115" t="s">
        <v>206</v>
      </c>
      <c r="AZ64" s="61" t="s">
        <v>205</v>
      </c>
      <c r="BA64" s="60"/>
      <c r="BB64" s="73" t="s">
        <v>206</v>
      </c>
      <c r="BD64" s="762"/>
      <c r="BF64" s="75" t="s">
        <v>443</v>
      </c>
      <c r="BH64" s="152"/>
      <c r="BI64" s="60"/>
      <c r="BJ64" s="60"/>
      <c r="BK64" s="60"/>
      <c r="BL64" s="73"/>
      <c r="BN64" s="116">
        <v>0.91</v>
      </c>
    </row>
    <row r="65" spans="1:66" ht="75">
      <c r="A65" s="770"/>
      <c r="B65" s="117" t="s">
        <v>199</v>
      </c>
      <c r="C65" s="60" t="s">
        <v>176</v>
      </c>
      <c r="D65" s="73" t="s">
        <v>177</v>
      </c>
      <c r="F65" s="89">
        <v>27990</v>
      </c>
      <c r="G65" s="90">
        <v>35860</v>
      </c>
      <c r="H65" s="57" t="s">
        <v>178</v>
      </c>
      <c r="I65" s="91">
        <v>260</v>
      </c>
      <c r="J65" s="92">
        <v>330</v>
      </c>
      <c r="K65" s="93" t="s">
        <v>413</v>
      </c>
      <c r="L65" s="56" t="s">
        <v>178</v>
      </c>
      <c r="M65" s="757">
        <v>520</v>
      </c>
      <c r="N65" s="144" t="s">
        <v>178</v>
      </c>
      <c r="O65" s="144">
        <v>5</v>
      </c>
      <c r="P65" s="142" t="s">
        <v>179</v>
      </c>
      <c r="Q65" s="56" t="s">
        <v>178</v>
      </c>
      <c r="R65" s="94">
        <v>7870</v>
      </c>
      <c r="S65" s="95">
        <v>70</v>
      </c>
      <c r="T65" s="109" t="s">
        <v>179</v>
      </c>
      <c r="V65" s="96"/>
      <c r="AA65" s="96" t="s">
        <v>180</v>
      </c>
      <c r="AE65" s="56" t="s">
        <v>178</v>
      </c>
      <c r="AF65" s="759">
        <v>410</v>
      </c>
      <c r="AG65" s="63" t="s">
        <v>178</v>
      </c>
      <c r="AH65" s="759">
        <v>4</v>
      </c>
      <c r="AI65" s="88" t="s">
        <v>181</v>
      </c>
      <c r="AJ65" s="56" t="s">
        <v>178</v>
      </c>
      <c r="AK65" s="145">
        <v>2250</v>
      </c>
      <c r="AL65" s="63" t="s">
        <v>182</v>
      </c>
      <c r="AM65" s="63" t="s">
        <v>178</v>
      </c>
      <c r="AN65" s="63">
        <v>20</v>
      </c>
      <c r="AO65" s="88" t="s">
        <v>183</v>
      </c>
      <c r="AP65" s="56" t="s">
        <v>178</v>
      </c>
      <c r="AQ65" s="757">
        <v>500</v>
      </c>
      <c r="AR65" s="63" t="s">
        <v>178</v>
      </c>
      <c r="AS65" s="63">
        <v>5</v>
      </c>
      <c r="AT65" s="88" t="s">
        <v>181</v>
      </c>
      <c r="AU65" s="56" t="s">
        <v>178</v>
      </c>
      <c r="AV65" s="62">
        <v>270</v>
      </c>
      <c r="AW65" s="97" t="s">
        <v>178</v>
      </c>
      <c r="AX65" s="98">
        <v>2</v>
      </c>
      <c r="AY65" s="56" t="s">
        <v>178</v>
      </c>
      <c r="AZ65" s="64">
        <v>40</v>
      </c>
      <c r="BA65" s="63" t="s">
        <v>178</v>
      </c>
      <c r="BB65" s="88">
        <v>1</v>
      </c>
      <c r="BC65" s="56" t="s">
        <v>178</v>
      </c>
      <c r="BD65" s="761">
        <v>2810</v>
      </c>
      <c r="BE65" s="56" t="s">
        <v>178</v>
      </c>
      <c r="BF65" s="99">
        <v>235</v>
      </c>
      <c r="BG65" s="56" t="s">
        <v>184</v>
      </c>
      <c r="BH65" s="151">
        <v>2250</v>
      </c>
      <c r="BI65" s="63" t="s">
        <v>185</v>
      </c>
      <c r="BJ65" s="63">
        <v>20</v>
      </c>
      <c r="BK65" s="63" t="s">
        <v>181</v>
      </c>
      <c r="BL65" s="88" t="s">
        <v>186</v>
      </c>
      <c r="BN65" s="100" t="s">
        <v>414</v>
      </c>
    </row>
    <row r="66" spans="1:66" ht="37.5">
      <c r="A66" s="770"/>
      <c r="B66" s="117"/>
      <c r="C66" s="60"/>
      <c r="D66" s="73" t="s">
        <v>187</v>
      </c>
      <c r="F66" s="104">
        <v>35860</v>
      </c>
      <c r="G66" s="105"/>
      <c r="H66" s="57" t="s">
        <v>178</v>
      </c>
      <c r="I66" s="106">
        <v>330</v>
      </c>
      <c r="J66" s="107"/>
      <c r="K66" s="108" t="s">
        <v>413</v>
      </c>
      <c r="M66" s="758"/>
      <c r="N66" s="140"/>
      <c r="O66" s="140"/>
      <c r="P66" s="141"/>
      <c r="Q66" s="56" t="s">
        <v>178</v>
      </c>
      <c r="R66" s="106">
        <v>7870</v>
      </c>
      <c r="S66" s="109">
        <v>70</v>
      </c>
      <c r="T66" s="109" t="s">
        <v>179</v>
      </c>
      <c r="U66" s="56" t="s">
        <v>178</v>
      </c>
      <c r="V66" s="110">
        <v>55150</v>
      </c>
      <c r="W66" s="111" t="s">
        <v>178</v>
      </c>
      <c r="X66" s="111">
        <v>550</v>
      </c>
      <c r="Y66" s="112" t="s">
        <v>181</v>
      </c>
      <c r="Z66" s="56" t="s">
        <v>178</v>
      </c>
      <c r="AA66" s="113">
        <v>47280</v>
      </c>
      <c r="AB66" s="111" t="s">
        <v>178</v>
      </c>
      <c r="AC66" s="111">
        <v>470</v>
      </c>
      <c r="AD66" s="112" t="s">
        <v>181</v>
      </c>
      <c r="AF66" s="760"/>
      <c r="AG66" s="102"/>
      <c r="AH66" s="760"/>
      <c r="AI66" s="103"/>
      <c r="AK66" s="146"/>
      <c r="AL66" s="60"/>
      <c r="AM66" s="60"/>
      <c r="AN66" s="60"/>
      <c r="AO66" s="73"/>
      <c r="AQ66" s="758"/>
      <c r="AR66" s="102"/>
      <c r="AS66" s="102"/>
      <c r="AT66" s="103"/>
      <c r="AV66" s="118" t="s">
        <v>205</v>
      </c>
      <c r="AW66" s="119"/>
      <c r="AX66" s="120" t="s">
        <v>206</v>
      </c>
      <c r="AZ66" s="121" t="s">
        <v>205</v>
      </c>
      <c r="BA66" s="102"/>
      <c r="BB66" s="103" t="s">
        <v>206</v>
      </c>
      <c r="BD66" s="762"/>
      <c r="BF66" s="75" t="s">
        <v>443</v>
      </c>
      <c r="BH66" s="153"/>
      <c r="BI66" s="102"/>
      <c r="BJ66" s="102"/>
      <c r="BK66" s="102"/>
      <c r="BL66" s="103"/>
      <c r="BN66" s="116">
        <v>0.94</v>
      </c>
    </row>
    <row r="67" spans="1:66" ht="75">
      <c r="A67" s="770"/>
      <c r="B67" s="87" t="s">
        <v>200</v>
      </c>
      <c r="C67" s="63" t="s">
        <v>176</v>
      </c>
      <c r="D67" s="88" t="s">
        <v>177</v>
      </c>
      <c r="F67" s="89">
        <v>27030</v>
      </c>
      <c r="G67" s="90">
        <v>34900</v>
      </c>
      <c r="H67" s="57" t="s">
        <v>178</v>
      </c>
      <c r="I67" s="91">
        <v>250</v>
      </c>
      <c r="J67" s="92">
        <v>330</v>
      </c>
      <c r="K67" s="93" t="s">
        <v>413</v>
      </c>
      <c r="L67" s="56" t="s">
        <v>178</v>
      </c>
      <c r="M67" s="757">
        <v>460</v>
      </c>
      <c r="N67" s="60" t="s">
        <v>178</v>
      </c>
      <c r="O67" s="60">
        <v>4</v>
      </c>
      <c r="P67" s="143" t="s">
        <v>179</v>
      </c>
      <c r="Q67" s="56" t="s">
        <v>178</v>
      </c>
      <c r="R67" s="94">
        <v>7870</v>
      </c>
      <c r="S67" s="95">
        <v>70</v>
      </c>
      <c r="T67" s="109" t="s">
        <v>179</v>
      </c>
      <c r="V67" s="96"/>
      <c r="AA67" s="96" t="s">
        <v>180</v>
      </c>
      <c r="AE67" s="56" t="s">
        <v>178</v>
      </c>
      <c r="AF67" s="759">
        <v>360</v>
      </c>
      <c r="AG67" s="60" t="s">
        <v>178</v>
      </c>
      <c r="AH67" s="759">
        <v>3</v>
      </c>
      <c r="AI67" s="73" t="s">
        <v>181</v>
      </c>
      <c r="AJ67" s="56" t="s">
        <v>178</v>
      </c>
      <c r="AK67" s="145">
        <v>1960</v>
      </c>
      <c r="AL67" s="63" t="s">
        <v>182</v>
      </c>
      <c r="AM67" s="63" t="s">
        <v>178</v>
      </c>
      <c r="AN67" s="63">
        <v>10</v>
      </c>
      <c r="AO67" s="88" t="s">
        <v>183</v>
      </c>
      <c r="AP67" s="56" t="s">
        <v>178</v>
      </c>
      <c r="AQ67" s="757">
        <v>500</v>
      </c>
      <c r="AR67" s="60" t="s">
        <v>178</v>
      </c>
      <c r="AS67" s="60">
        <v>5</v>
      </c>
      <c r="AT67" s="73" t="s">
        <v>181</v>
      </c>
      <c r="AU67" s="56" t="s">
        <v>178</v>
      </c>
      <c r="AV67" s="59">
        <v>250</v>
      </c>
      <c r="AW67" s="114" t="s">
        <v>178</v>
      </c>
      <c r="AX67" s="115">
        <v>2</v>
      </c>
      <c r="AY67" s="56" t="s">
        <v>178</v>
      </c>
      <c r="AZ67" s="61">
        <v>40</v>
      </c>
      <c r="BA67" s="60" t="s">
        <v>178</v>
      </c>
      <c r="BB67" s="73">
        <v>1</v>
      </c>
      <c r="BC67" s="56" t="s">
        <v>178</v>
      </c>
      <c r="BD67" s="761">
        <v>2540</v>
      </c>
      <c r="BE67" s="56" t="s">
        <v>178</v>
      </c>
      <c r="BF67" s="99">
        <v>235</v>
      </c>
      <c r="BG67" s="56" t="s">
        <v>184</v>
      </c>
      <c r="BH67" s="152">
        <v>1970</v>
      </c>
      <c r="BI67" s="60" t="s">
        <v>185</v>
      </c>
      <c r="BJ67" s="60">
        <v>20</v>
      </c>
      <c r="BK67" s="60" t="s">
        <v>181</v>
      </c>
      <c r="BL67" s="73" t="s">
        <v>186</v>
      </c>
      <c r="BN67" s="100" t="s">
        <v>414</v>
      </c>
    </row>
    <row r="68" spans="1:66" ht="37.5">
      <c r="A68" s="770"/>
      <c r="B68" s="101"/>
      <c r="C68" s="102"/>
      <c r="D68" s="103" t="s">
        <v>187</v>
      </c>
      <c r="F68" s="104">
        <v>34900</v>
      </c>
      <c r="G68" s="105"/>
      <c r="H68" s="57" t="s">
        <v>178</v>
      </c>
      <c r="I68" s="106">
        <v>330</v>
      </c>
      <c r="J68" s="107"/>
      <c r="K68" s="108" t="s">
        <v>413</v>
      </c>
      <c r="M68" s="758"/>
      <c r="N68" s="60"/>
      <c r="O68" s="60"/>
      <c r="P68" s="143"/>
      <c r="Q68" s="56" t="s">
        <v>178</v>
      </c>
      <c r="R68" s="106">
        <v>7870</v>
      </c>
      <c r="S68" s="109">
        <v>70</v>
      </c>
      <c r="T68" s="109" t="s">
        <v>179</v>
      </c>
      <c r="U68" s="56" t="s">
        <v>178</v>
      </c>
      <c r="V68" s="110">
        <v>55150</v>
      </c>
      <c r="W68" s="111" t="s">
        <v>178</v>
      </c>
      <c r="X68" s="111">
        <v>550</v>
      </c>
      <c r="Y68" s="112" t="s">
        <v>181</v>
      </c>
      <c r="Z68" s="56" t="s">
        <v>178</v>
      </c>
      <c r="AA68" s="113">
        <v>47280</v>
      </c>
      <c r="AB68" s="111" t="s">
        <v>178</v>
      </c>
      <c r="AC68" s="111">
        <v>470</v>
      </c>
      <c r="AD68" s="112" t="s">
        <v>181</v>
      </c>
      <c r="AF68" s="760"/>
      <c r="AG68" s="60"/>
      <c r="AH68" s="760"/>
      <c r="AI68" s="73"/>
      <c r="AK68" s="146"/>
      <c r="AL68" s="102"/>
      <c r="AM68" s="102"/>
      <c r="AN68" s="102"/>
      <c r="AO68" s="103"/>
      <c r="AQ68" s="758"/>
      <c r="AR68" s="60"/>
      <c r="AS68" s="60"/>
      <c r="AT68" s="73"/>
      <c r="AV68" s="59" t="s">
        <v>205</v>
      </c>
      <c r="AW68" s="114"/>
      <c r="AX68" s="115" t="s">
        <v>206</v>
      </c>
      <c r="AZ68" s="61" t="s">
        <v>205</v>
      </c>
      <c r="BA68" s="60"/>
      <c r="BB68" s="73" t="s">
        <v>206</v>
      </c>
      <c r="BD68" s="762"/>
      <c r="BF68" s="75" t="s">
        <v>443</v>
      </c>
      <c r="BH68" s="152"/>
      <c r="BI68" s="60"/>
      <c r="BJ68" s="60"/>
      <c r="BK68" s="60"/>
      <c r="BL68" s="73"/>
      <c r="BN68" s="116">
        <v>0.99</v>
      </c>
    </row>
    <row r="69" spans="1:66" ht="75">
      <c r="A69" s="770"/>
      <c r="B69" s="117" t="s">
        <v>201</v>
      </c>
      <c r="C69" s="60" t="s">
        <v>176</v>
      </c>
      <c r="D69" s="73" t="s">
        <v>177</v>
      </c>
      <c r="F69" s="89">
        <v>26280</v>
      </c>
      <c r="G69" s="90">
        <v>34150</v>
      </c>
      <c r="H69" s="57" t="s">
        <v>178</v>
      </c>
      <c r="I69" s="91">
        <v>240</v>
      </c>
      <c r="J69" s="92">
        <v>320</v>
      </c>
      <c r="K69" s="93" t="s">
        <v>413</v>
      </c>
      <c r="L69" s="56" t="s">
        <v>178</v>
      </c>
      <c r="M69" s="757">
        <v>410</v>
      </c>
      <c r="N69" s="144" t="s">
        <v>178</v>
      </c>
      <c r="O69" s="144">
        <v>4</v>
      </c>
      <c r="P69" s="142" t="s">
        <v>179</v>
      </c>
      <c r="Q69" s="56" t="s">
        <v>178</v>
      </c>
      <c r="R69" s="94">
        <v>7870</v>
      </c>
      <c r="S69" s="95">
        <v>70</v>
      </c>
      <c r="T69" s="109" t="s">
        <v>179</v>
      </c>
      <c r="V69" s="96"/>
      <c r="AA69" s="96" t="s">
        <v>180</v>
      </c>
      <c r="AE69" s="56" t="s">
        <v>178</v>
      </c>
      <c r="AF69" s="759">
        <v>320</v>
      </c>
      <c r="AG69" s="63" t="s">
        <v>178</v>
      </c>
      <c r="AH69" s="759">
        <v>3</v>
      </c>
      <c r="AI69" s="88" t="s">
        <v>181</v>
      </c>
      <c r="AJ69" s="56" t="s">
        <v>178</v>
      </c>
      <c r="AK69" s="145">
        <v>1750</v>
      </c>
      <c r="AL69" s="60" t="s">
        <v>182</v>
      </c>
      <c r="AM69" s="60" t="s">
        <v>178</v>
      </c>
      <c r="AN69" s="60">
        <v>10</v>
      </c>
      <c r="AO69" s="73" t="s">
        <v>183</v>
      </c>
      <c r="AP69" s="56" t="s">
        <v>178</v>
      </c>
      <c r="AQ69" s="757">
        <v>500</v>
      </c>
      <c r="AR69" s="63" t="s">
        <v>178</v>
      </c>
      <c r="AS69" s="63">
        <v>5</v>
      </c>
      <c r="AT69" s="88" t="s">
        <v>181</v>
      </c>
      <c r="AU69" s="56" t="s">
        <v>178</v>
      </c>
      <c r="AV69" s="62">
        <v>220</v>
      </c>
      <c r="AW69" s="97" t="s">
        <v>178</v>
      </c>
      <c r="AX69" s="98">
        <v>2</v>
      </c>
      <c r="AY69" s="56" t="s">
        <v>178</v>
      </c>
      <c r="AZ69" s="64">
        <v>40</v>
      </c>
      <c r="BA69" s="63" t="s">
        <v>178</v>
      </c>
      <c r="BB69" s="88">
        <v>1</v>
      </c>
      <c r="BC69" s="56" t="s">
        <v>178</v>
      </c>
      <c r="BD69" s="761">
        <v>2440</v>
      </c>
      <c r="BE69" s="56" t="s">
        <v>178</v>
      </c>
      <c r="BF69" s="99">
        <v>235</v>
      </c>
      <c r="BG69" s="56" t="s">
        <v>184</v>
      </c>
      <c r="BH69" s="151">
        <v>1750</v>
      </c>
      <c r="BI69" s="63" t="s">
        <v>185</v>
      </c>
      <c r="BJ69" s="63">
        <v>10</v>
      </c>
      <c r="BK69" s="63" t="s">
        <v>181</v>
      </c>
      <c r="BL69" s="88" t="s">
        <v>186</v>
      </c>
      <c r="BN69" s="100" t="s">
        <v>414</v>
      </c>
    </row>
    <row r="70" spans="1:66" ht="37.5">
      <c r="A70" s="770"/>
      <c r="B70" s="117"/>
      <c r="C70" s="60"/>
      <c r="D70" s="73" t="s">
        <v>187</v>
      </c>
      <c r="F70" s="104">
        <v>34150</v>
      </c>
      <c r="G70" s="105"/>
      <c r="H70" s="57" t="s">
        <v>178</v>
      </c>
      <c r="I70" s="106">
        <v>320</v>
      </c>
      <c r="J70" s="107"/>
      <c r="K70" s="108" t="s">
        <v>413</v>
      </c>
      <c r="M70" s="758"/>
      <c r="N70" s="140"/>
      <c r="O70" s="140"/>
      <c r="P70" s="141"/>
      <c r="Q70" s="56" t="s">
        <v>178</v>
      </c>
      <c r="R70" s="106">
        <v>7870</v>
      </c>
      <c r="S70" s="109">
        <v>70</v>
      </c>
      <c r="T70" s="109" t="s">
        <v>179</v>
      </c>
      <c r="U70" s="56" t="s">
        <v>178</v>
      </c>
      <c r="V70" s="110">
        <v>55150</v>
      </c>
      <c r="W70" s="111" t="s">
        <v>178</v>
      </c>
      <c r="X70" s="111">
        <v>550</v>
      </c>
      <c r="Y70" s="112" t="s">
        <v>181</v>
      </c>
      <c r="Z70" s="56" t="s">
        <v>178</v>
      </c>
      <c r="AA70" s="113">
        <v>47280</v>
      </c>
      <c r="AB70" s="111" t="s">
        <v>178</v>
      </c>
      <c r="AC70" s="111">
        <v>470</v>
      </c>
      <c r="AD70" s="112" t="s">
        <v>181</v>
      </c>
      <c r="AF70" s="760"/>
      <c r="AG70" s="102"/>
      <c r="AH70" s="760"/>
      <c r="AI70" s="103"/>
      <c r="AK70" s="146"/>
      <c r="AL70" s="102"/>
      <c r="AM70" s="102"/>
      <c r="AN70" s="102"/>
      <c r="AO70" s="103"/>
      <c r="AQ70" s="758"/>
      <c r="AR70" s="102"/>
      <c r="AS70" s="102"/>
      <c r="AT70" s="103"/>
      <c r="AV70" s="118" t="s">
        <v>205</v>
      </c>
      <c r="AW70" s="119"/>
      <c r="AX70" s="120" t="s">
        <v>206</v>
      </c>
      <c r="AZ70" s="121" t="s">
        <v>205</v>
      </c>
      <c r="BA70" s="102"/>
      <c r="BB70" s="103" t="s">
        <v>206</v>
      </c>
      <c r="BD70" s="762"/>
      <c r="BF70" s="75" t="s">
        <v>443</v>
      </c>
      <c r="BH70" s="153"/>
      <c r="BI70" s="102"/>
      <c r="BJ70" s="102"/>
      <c r="BK70" s="102"/>
      <c r="BL70" s="103"/>
      <c r="BN70" s="116">
        <v>0.98</v>
      </c>
    </row>
    <row r="71" spans="1:66" ht="75">
      <c r="A71" s="770"/>
      <c r="B71" s="87" t="s">
        <v>202</v>
      </c>
      <c r="C71" s="63" t="s">
        <v>176</v>
      </c>
      <c r="D71" s="88" t="s">
        <v>177</v>
      </c>
      <c r="F71" s="89">
        <v>25670</v>
      </c>
      <c r="G71" s="90">
        <v>33540</v>
      </c>
      <c r="H71" s="57" t="s">
        <v>178</v>
      </c>
      <c r="I71" s="91">
        <v>230</v>
      </c>
      <c r="J71" s="92">
        <v>310</v>
      </c>
      <c r="K71" s="93" t="s">
        <v>413</v>
      </c>
      <c r="L71" s="56" t="s">
        <v>178</v>
      </c>
      <c r="M71" s="757">
        <v>360</v>
      </c>
      <c r="N71" s="60" t="s">
        <v>178</v>
      </c>
      <c r="O71" s="60">
        <v>3</v>
      </c>
      <c r="P71" s="143" t="s">
        <v>179</v>
      </c>
      <c r="Q71" s="56" t="s">
        <v>178</v>
      </c>
      <c r="R71" s="94">
        <v>7870</v>
      </c>
      <c r="S71" s="95">
        <v>70</v>
      </c>
      <c r="T71" s="109" t="s">
        <v>179</v>
      </c>
      <c r="V71" s="96"/>
      <c r="AA71" s="96" t="s">
        <v>180</v>
      </c>
      <c r="AE71" s="56" t="s">
        <v>178</v>
      </c>
      <c r="AF71" s="759">
        <v>280</v>
      </c>
      <c r="AG71" s="60" t="s">
        <v>178</v>
      </c>
      <c r="AH71" s="759">
        <v>2</v>
      </c>
      <c r="AI71" s="73" t="s">
        <v>181</v>
      </c>
      <c r="AJ71" s="56" t="s">
        <v>178</v>
      </c>
      <c r="AK71" s="145">
        <v>1570</v>
      </c>
      <c r="AL71" s="60" t="s">
        <v>182</v>
      </c>
      <c r="AM71" s="60" t="s">
        <v>178</v>
      </c>
      <c r="AN71" s="60">
        <v>10</v>
      </c>
      <c r="AO71" s="73" t="s">
        <v>183</v>
      </c>
      <c r="AP71" s="56" t="s">
        <v>178</v>
      </c>
      <c r="AQ71" s="757">
        <v>500</v>
      </c>
      <c r="AR71" s="60" t="s">
        <v>178</v>
      </c>
      <c r="AS71" s="60">
        <v>5</v>
      </c>
      <c r="AT71" s="73" t="s">
        <v>181</v>
      </c>
      <c r="AU71" s="56" t="s">
        <v>178</v>
      </c>
      <c r="AV71" s="59">
        <v>200</v>
      </c>
      <c r="AW71" s="114" t="s">
        <v>178</v>
      </c>
      <c r="AX71" s="115">
        <v>2</v>
      </c>
      <c r="AY71" s="56" t="s">
        <v>178</v>
      </c>
      <c r="AZ71" s="61">
        <v>30</v>
      </c>
      <c r="BA71" s="60" t="s">
        <v>178</v>
      </c>
      <c r="BB71" s="73">
        <v>1</v>
      </c>
      <c r="BC71" s="56" t="s">
        <v>178</v>
      </c>
      <c r="BD71" s="761">
        <v>2360</v>
      </c>
      <c r="BE71" s="56" t="s">
        <v>178</v>
      </c>
      <c r="BF71" s="99">
        <v>235</v>
      </c>
      <c r="BG71" s="56" t="s">
        <v>184</v>
      </c>
      <c r="BH71" s="152">
        <v>1570</v>
      </c>
      <c r="BI71" s="60" t="s">
        <v>185</v>
      </c>
      <c r="BJ71" s="60">
        <v>10</v>
      </c>
      <c r="BK71" s="60" t="s">
        <v>181</v>
      </c>
      <c r="BL71" s="73" t="s">
        <v>186</v>
      </c>
      <c r="BN71" s="100" t="s">
        <v>414</v>
      </c>
    </row>
    <row r="72" spans="1:66" ht="37.5">
      <c r="A72" s="770"/>
      <c r="B72" s="101"/>
      <c r="C72" s="102"/>
      <c r="D72" s="103" t="s">
        <v>187</v>
      </c>
      <c r="F72" s="104">
        <v>33540</v>
      </c>
      <c r="G72" s="105"/>
      <c r="H72" s="57" t="s">
        <v>178</v>
      </c>
      <c r="I72" s="106">
        <v>310</v>
      </c>
      <c r="J72" s="107"/>
      <c r="K72" s="108" t="s">
        <v>413</v>
      </c>
      <c r="M72" s="758"/>
      <c r="N72" s="60"/>
      <c r="O72" s="60"/>
      <c r="P72" s="143"/>
      <c r="Q72" s="56" t="s">
        <v>178</v>
      </c>
      <c r="R72" s="106">
        <v>7870</v>
      </c>
      <c r="S72" s="109">
        <v>70</v>
      </c>
      <c r="T72" s="109" t="s">
        <v>179</v>
      </c>
      <c r="U72" s="56" t="s">
        <v>178</v>
      </c>
      <c r="V72" s="110">
        <v>55150</v>
      </c>
      <c r="W72" s="111" t="s">
        <v>178</v>
      </c>
      <c r="X72" s="111">
        <v>550</v>
      </c>
      <c r="Y72" s="112" t="s">
        <v>181</v>
      </c>
      <c r="Z72" s="56" t="s">
        <v>178</v>
      </c>
      <c r="AA72" s="113">
        <v>47280</v>
      </c>
      <c r="AB72" s="111" t="s">
        <v>178</v>
      </c>
      <c r="AC72" s="111">
        <v>470</v>
      </c>
      <c r="AD72" s="112" t="s">
        <v>181</v>
      </c>
      <c r="AF72" s="760"/>
      <c r="AG72" s="60"/>
      <c r="AH72" s="760"/>
      <c r="AI72" s="73"/>
      <c r="AK72" s="146"/>
      <c r="AL72" s="60"/>
      <c r="AM72" s="60"/>
      <c r="AN72" s="60"/>
      <c r="AO72" s="73"/>
      <c r="AQ72" s="758"/>
      <c r="AR72" s="60"/>
      <c r="AS72" s="60"/>
      <c r="AT72" s="73"/>
      <c r="AV72" s="59" t="s">
        <v>205</v>
      </c>
      <c r="AW72" s="114"/>
      <c r="AX72" s="115" t="s">
        <v>206</v>
      </c>
      <c r="AZ72" s="61" t="s">
        <v>205</v>
      </c>
      <c r="BA72" s="60"/>
      <c r="BB72" s="73" t="s">
        <v>206</v>
      </c>
      <c r="BD72" s="762"/>
      <c r="BF72" s="75" t="s">
        <v>443</v>
      </c>
      <c r="BH72" s="152"/>
      <c r="BI72" s="60"/>
      <c r="BJ72" s="60"/>
      <c r="BK72" s="60"/>
      <c r="BL72" s="73"/>
      <c r="BN72" s="116">
        <v>0.98</v>
      </c>
    </row>
    <row r="73" spans="1:66" ht="37.5">
      <c r="A73" s="770"/>
      <c r="B73" s="117" t="s">
        <v>203</v>
      </c>
      <c r="C73" s="60" t="s">
        <v>176</v>
      </c>
      <c r="D73" s="73" t="s">
        <v>177</v>
      </c>
      <c r="F73" s="89">
        <v>23760</v>
      </c>
      <c r="G73" s="90">
        <v>31630</v>
      </c>
      <c r="H73" s="57" t="s">
        <v>178</v>
      </c>
      <c r="I73" s="91">
        <v>210</v>
      </c>
      <c r="J73" s="92">
        <v>290</v>
      </c>
      <c r="K73" s="93" t="s">
        <v>413</v>
      </c>
      <c r="L73" s="56" t="s">
        <v>178</v>
      </c>
      <c r="M73" s="757">
        <v>330</v>
      </c>
      <c r="N73" s="144" t="s">
        <v>178</v>
      </c>
      <c r="O73" s="144">
        <v>3</v>
      </c>
      <c r="P73" s="142" t="s">
        <v>179</v>
      </c>
      <c r="Q73" s="56" t="s">
        <v>178</v>
      </c>
      <c r="R73" s="94">
        <v>7870</v>
      </c>
      <c r="S73" s="95">
        <v>70</v>
      </c>
      <c r="T73" s="109" t="s">
        <v>179</v>
      </c>
      <c r="V73" s="96"/>
      <c r="AA73" s="96" t="s">
        <v>180</v>
      </c>
      <c r="AE73" s="56" t="s">
        <v>178</v>
      </c>
      <c r="AF73" s="759">
        <v>260</v>
      </c>
      <c r="AG73" s="63" t="s">
        <v>178</v>
      </c>
      <c r="AH73" s="759">
        <v>2</v>
      </c>
      <c r="AI73" s="88" t="s">
        <v>181</v>
      </c>
      <c r="AJ73" s="56" t="s">
        <v>178</v>
      </c>
      <c r="AK73" s="145">
        <v>1430</v>
      </c>
      <c r="AL73" s="63" t="s">
        <v>182</v>
      </c>
      <c r="AM73" s="63" t="s">
        <v>178</v>
      </c>
      <c r="AN73" s="63">
        <v>10</v>
      </c>
      <c r="AO73" s="88" t="s">
        <v>183</v>
      </c>
      <c r="AP73" s="56" t="s">
        <v>178</v>
      </c>
      <c r="AQ73" s="757">
        <v>500</v>
      </c>
      <c r="AR73" s="63" t="s">
        <v>178</v>
      </c>
      <c r="AS73" s="63">
        <v>5</v>
      </c>
      <c r="AT73" s="88" t="s">
        <v>181</v>
      </c>
      <c r="AU73" s="56" t="s">
        <v>178</v>
      </c>
      <c r="AV73" s="62">
        <v>180</v>
      </c>
      <c r="AW73" s="97" t="s">
        <v>178</v>
      </c>
      <c r="AX73" s="98">
        <v>1</v>
      </c>
      <c r="AY73" s="56" t="s">
        <v>178</v>
      </c>
      <c r="AZ73" s="64">
        <v>30</v>
      </c>
      <c r="BA73" s="63" t="s">
        <v>178</v>
      </c>
      <c r="BB73" s="88">
        <v>1</v>
      </c>
      <c r="BC73" s="56" t="s">
        <v>178</v>
      </c>
      <c r="BD73" s="761">
        <v>2150</v>
      </c>
      <c r="BE73" s="56" t="s">
        <v>178</v>
      </c>
      <c r="BF73" s="99">
        <v>235</v>
      </c>
      <c r="BG73" s="56" t="s">
        <v>184</v>
      </c>
      <c r="BH73" s="151">
        <v>1430</v>
      </c>
      <c r="BI73" s="63" t="s">
        <v>185</v>
      </c>
      <c r="BJ73" s="63">
        <v>10</v>
      </c>
      <c r="BK73" s="63" t="s">
        <v>181</v>
      </c>
      <c r="BL73" s="88" t="s">
        <v>186</v>
      </c>
      <c r="BN73" s="100" t="s">
        <v>414</v>
      </c>
    </row>
    <row r="74" spans="1:66" ht="37.5">
      <c r="A74" s="770"/>
      <c r="B74" s="117"/>
      <c r="C74" s="60"/>
      <c r="D74" s="73" t="s">
        <v>187</v>
      </c>
      <c r="F74" s="104">
        <v>31630</v>
      </c>
      <c r="G74" s="105"/>
      <c r="H74" s="57" t="s">
        <v>178</v>
      </c>
      <c r="I74" s="106">
        <v>290</v>
      </c>
      <c r="J74" s="107"/>
      <c r="K74" s="108" t="s">
        <v>413</v>
      </c>
      <c r="M74" s="758"/>
      <c r="N74" s="140"/>
      <c r="O74" s="140"/>
      <c r="P74" s="141"/>
      <c r="Q74" s="56" t="s">
        <v>178</v>
      </c>
      <c r="R74" s="106">
        <v>7870</v>
      </c>
      <c r="S74" s="109">
        <v>70</v>
      </c>
      <c r="T74" s="109" t="s">
        <v>179</v>
      </c>
      <c r="U74" s="56" t="s">
        <v>178</v>
      </c>
      <c r="V74" s="110">
        <v>55150</v>
      </c>
      <c r="W74" s="111" t="s">
        <v>178</v>
      </c>
      <c r="X74" s="111">
        <v>550</v>
      </c>
      <c r="Y74" s="112" t="s">
        <v>181</v>
      </c>
      <c r="Z74" s="56" t="s">
        <v>178</v>
      </c>
      <c r="AA74" s="113">
        <v>47280</v>
      </c>
      <c r="AB74" s="111" t="s">
        <v>178</v>
      </c>
      <c r="AC74" s="111">
        <v>470</v>
      </c>
      <c r="AD74" s="112" t="s">
        <v>181</v>
      </c>
      <c r="AF74" s="760"/>
      <c r="AG74" s="102"/>
      <c r="AH74" s="760"/>
      <c r="AI74" s="103"/>
      <c r="AK74" s="146"/>
      <c r="AL74" s="102"/>
      <c r="AM74" s="102"/>
      <c r="AN74" s="102"/>
      <c r="AO74" s="103"/>
      <c r="AQ74" s="758"/>
      <c r="AR74" s="102"/>
      <c r="AS74" s="102"/>
      <c r="AT74" s="103"/>
      <c r="AV74" s="118" t="s">
        <v>205</v>
      </c>
      <c r="AW74" s="119"/>
      <c r="AX74" s="120" t="s">
        <v>206</v>
      </c>
      <c r="AZ74" s="121" t="s">
        <v>205</v>
      </c>
      <c r="BA74" s="102"/>
      <c r="BB74" s="103" t="s">
        <v>206</v>
      </c>
      <c r="BD74" s="762"/>
      <c r="BF74" s="75" t="s">
        <v>443</v>
      </c>
      <c r="BH74" s="153"/>
      <c r="BI74" s="102"/>
      <c r="BJ74" s="102"/>
      <c r="BK74" s="102"/>
      <c r="BL74" s="103"/>
      <c r="BN74" s="122">
        <v>0.98</v>
      </c>
    </row>
    <row r="75" spans="1:66" ht="37.5">
      <c r="A75" s="770" t="s">
        <v>207</v>
      </c>
      <c r="B75" s="87" t="s">
        <v>175</v>
      </c>
      <c r="C75" s="63" t="s">
        <v>176</v>
      </c>
      <c r="D75" s="88" t="s">
        <v>177</v>
      </c>
      <c r="F75" s="89">
        <v>112050</v>
      </c>
      <c r="G75" s="90">
        <v>119860</v>
      </c>
      <c r="H75" s="57" t="s">
        <v>178</v>
      </c>
      <c r="I75" s="91">
        <v>1100</v>
      </c>
      <c r="J75" s="92">
        <v>1170</v>
      </c>
      <c r="K75" s="93" t="s">
        <v>413</v>
      </c>
      <c r="L75" s="56" t="s">
        <v>178</v>
      </c>
      <c r="M75" s="757">
        <v>7310</v>
      </c>
      <c r="N75" s="60" t="s">
        <v>178</v>
      </c>
      <c r="O75" s="60">
        <v>70</v>
      </c>
      <c r="P75" s="143" t="s">
        <v>179</v>
      </c>
      <c r="Q75" s="56" t="s">
        <v>178</v>
      </c>
      <c r="R75" s="94">
        <v>7810</v>
      </c>
      <c r="S75" s="95">
        <v>70</v>
      </c>
      <c r="T75" s="109" t="s">
        <v>179</v>
      </c>
      <c r="V75" s="96"/>
      <c r="AA75" s="96" t="s">
        <v>180</v>
      </c>
      <c r="AE75" s="56" t="s">
        <v>178</v>
      </c>
      <c r="AF75" s="759">
        <v>5780</v>
      </c>
      <c r="AG75" s="60" t="s">
        <v>178</v>
      </c>
      <c r="AH75" s="759">
        <v>50</v>
      </c>
      <c r="AI75" s="73" t="s">
        <v>181</v>
      </c>
      <c r="AJ75" s="56" t="s">
        <v>178</v>
      </c>
      <c r="AK75" s="145">
        <v>31260</v>
      </c>
      <c r="AL75" s="60" t="s">
        <v>182</v>
      </c>
      <c r="AM75" s="60" t="s">
        <v>178</v>
      </c>
      <c r="AN75" s="60">
        <v>310</v>
      </c>
      <c r="AO75" s="73" t="s">
        <v>183</v>
      </c>
      <c r="AP75" s="56" t="s">
        <v>178</v>
      </c>
      <c r="AQ75" s="757">
        <v>3640</v>
      </c>
      <c r="AR75" s="60" t="s">
        <v>178</v>
      </c>
      <c r="AS75" s="60">
        <v>30</v>
      </c>
      <c r="AT75" s="73" t="s">
        <v>181</v>
      </c>
      <c r="AU75" s="56" t="s">
        <v>178</v>
      </c>
      <c r="AV75" s="59">
        <v>2730</v>
      </c>
      <c r="AW75" s="114" t="s">
        <v>178</v>
      </c>
      <c r="AX75" s="115">
        <v>20</v>
      </c>
      <c r="AY75" s="56" t="s">
        <v>178</v>
      </c>
      <c r="AZ75" s="61">
        <v>480</v>
      </c>
      <c r="BA75" s="60" t="s">
        <v>178</v>
      </c>
      <c r="BB75" s="73">
        <v>4</v>
      </c>
      <c r="BC75" s="56" t="s">
        <v>178</v>
      </c>
      <c r="BD75" s="761">
        <v>27330</v>
      </c>
      <c r="BE75" s="56" t="s">
        <v>178</v>
      </c>
      <c r="BF75" s="99">
        <v>235</v>
      </c>
      <c r="BG75" s="56" t="s">
        <v>184</v>
      </c>
      <c r="BH75" s="152">
        <v>31260</v>
      </c>
      <c r="BI75" s="60" t="s">
        <v>185</v>
      </c>
      <c r="BJ75" s="60">
        <v>310</v>
      </c>
      <c r="BK75" s="60" t="s">
        <v>181</v>
      </c>
      <c r="BL75" s="73" t="s">
        <v>186</v>
      </c>
      <c r="BN75" s="100" t="s">
        <v>414</v>
      </c>
    </row>
    <row r="76" spans="1:66" ht="37.5">
      <c r="A76" s="770"/>
      <c r="B76" s="101"/>
      <c r="C76" s="102"/>
      <c r="D76" s="103" t="s">
        <v>187</v>
      </c>
      <c r="F76" s="104">
        <v>119860</v>
      </c>
      <c r="G76" s="105"/>
      <c r="H76" s="57" t="s">
        <v>178</v>
      </c>
      <c r="I76" s="106">
        <v>1170</v>
      </c>
      <c r="J76" s="107"/>
      <c r="K76" s="108" t="s">
        <v>413</v>
      </c>
      <c r="M76" s="758"/>
      <c r="N76" s="60"/>
      <c r="O76" s="60"/>
      <c r="P76" s="143"/>
      <c r="Q76" s="56" t="s">
        <v>178</v>
      </c>
      <c r="R76" s="106">
        <v>7810</v>
      </c>
      <c r="S76" s="109">
        <v>70</v>
      </c>
      <c r="T76" s="109" t="s">
        <v>179</v>
      </c>
      <c r="U76" s="56" t="s">
        <v>178</v>
      </c>
      <c r="V76" s="110">
        <v>54720</v>
      </c>
      <c r="W76" s="111" t="s">
        <v>178</v>
      </c>
      <c r="X76" s="111">
        <v>540</v>
      </c>
      <c r="Y76" s="112" t="s">
        <v>181</v>
      </c>
      <c r="Z76" s="56" t="s">
        <v>178</v>
      </c>
      <c r="AA76" s="113">
        <v>46910</v>
      </c>
      <c r="AB76" s="111" t="s">
        <v>178</v>
      </c>
      <c r="AC76" s="111">
        <v>460</v>
      </c>
      <c r="AD76" s="112" t="s">
        <v>181</v>
      </c>
      <c r="AF76" s="760"/>
      <c r="AG76" s="60"/>
      <c r="AH76" s="760"/>
      <c r="AI76" s="73"/>
      <c r="AK76" s="146"/>
      <c r="AL76" s="60"/>
      <c r="AM76" s="60"/>
      <c r="AN76" s="60"/>
      <c r="AO76" s="73"/>
      <c r="AQ76" s="758"/>
      <c r="AR76" s="60"/>
      <c r="AS76" s="60"/>
      <c r="AT76" s="73"/>
      <c r="AV76" s="59" t="s">
        <v>441</v>
      </c>
      <c r="AW76" s="114"/>
      <c r="AX76" s="115" t="s">
        <v>442</v>
      </c>
      <c r="AZ76" s="61" t="s">
        <v>441</v>
      </c>
      <c r="BA76" s="60"/>
      <c r="BB76" s="73" t="s">
        <v>442</v>
      </c>
      <c r="BD76" s="762"/>
      <c r="BF76" s="75" t="s">
        <v>443</v>
      </c>
      <c r="BH76" s="152"/>
      <c r="BI76" s="60"/>
      <c r="BJ76" s="60"/>
      <c r="BK76" s="60"/>
      <c r="BL76" s="73"/>
      <c r="BN76" s="116">
        <v>0.63</v>
      </c>
    </row>
    <row r="77" spans="1:66" ht="75">
      <c r="A77" s="770"/>
      <c r="B77" s="117" t="s">
        <v>188</v>
      </c>
      <c r="C77" s="60" t="s">
        <v>176</v>
      </c>
      <c r="D77" s="73" t="s">
        <v>177</v>
      </c>
      <c r="F77" s="89">
        <v>69010</v>
      </c>
      <c r="G77" s="90">
        <v>76820</v>
      </c>
      <c r="H77" s="57" t="s">
        <v>178</v>
      </c>
      <c r="I77" s="91">
        <v>670</v>
      </c>
      <c r="J77" s="92">
        <v>740</v>
      </c>
      <c r="K77" s="93" t="s">
        <v>413</v>
      </c>
      <c r="L77" s="56" t="s">
        <v>178</v>
      </c>
      <c r="M77" s="757">
        <v>4390</v>
      </c>
      <c r="N77" s="144" t="s">
        <v>178</v>
      </c>
      <c r="O77" s="144">
        <v>40</v>
      </c>
      <c r="P77" s="142" t="s">
        <v>179</v>
      </c>
      <c r="Q77" s="56" t="s">
        <v>178</v>
      </c>
      <c r="R77" s="94">
        <v>7810</v>
      </c>
      <c r="S77" s="95">
        <v>70</v>
      </c>
      <c r="T77" s="109" t="s">
        <v>179</v>
      </c>
      <c r="V77" s="96"/>
      <c r="AA77" s="96" t="s">
        <v>180</v>
      </c>
      <c r="AE77" s="56" t="s">
        <v>178</v>
      </c>
      <c r="AF77" s="759">
        <v>3470</v>
      </c>
      <c r="AG77" s="63" t="s">
        <v>178</v>
      </c>
      <c r="AH77" s="759">
        <v>30</v>
      </c>
      <c r="AI77" s="88" t="s">
        <v>181</v>
      </c>
      <c r="AJ77" s="56" t="s">
        <v>178</v>
      </c>
      <c r="AK77" s="145">
        <v>18760</v>
      </c>
      <c r="AL77" s="63" t="s">
        <v>182</v>
      </c>
      <c r="AM77" s="63" t="s">
        <v>178</v>
      </c>
      <c r="AN77" s="63">
        <v>180</v>
      </c>
      <c r="AO77" s="88" t="s">
        <v>183</v>
      </c>
      <c r="AP77" s="56" t="s">
        <v>178</v>
      </c>
      <c r="AQ77" s="757">
        <v>2490</v>
      </c>
      <c r="AR77" s="63" t="s">
        <v>178</v>
      </c>
      <c r="AS77" s="63">
        <v>20</v>
      </c>
      <c r="AT77" s="88" t="s">
        <v>181</v>
      </c>
      <c r="AU77" s="56" t="s">
        <v>178</v>
      </c>
      <c r="AV77" s="62">
        <v>1630</v>
      </c>
      <c r="AW77" s="97" t="s">
        <v>178</v>
      </c>
      <c r="AX77" s="98">
        <v>10</v>
      </c>
      <c r="AY77" s="56" t="s">
        <v>178</v>
      </c>
      <c r="AZ77" s="64">
        <v>290</v>
      </c>
      <c r="BA77" s="63" t="s">
        <v>178</v>
      </c>
      <c r="BB77" s="88">
        <v>2</v>
      </c>
      <c r="BC77" s="56" t="s">
        <v>178</v>
      </c>
      <c r="BD77" s="761">
        <v>16800</v>
      </c>
      <c r="BE77" s="56" t="s">
        <v>178</v>
      </c>
      <c r="BF77" s="99">
        <v>235</v>
      </c>
      <c r="BG77" s="56" t="s">
        <v>184</v>
      </c>
      <c r="BH77" s="151">
        <v>18760</v>
      </c>
      <c r="BI77" s="63" t="s">
        <v>185</v>
      </c>
      <c r="BJ77" s="63">
        <v>180</v>
      </c>
      <c r="BK77" s="63" t="s">
        <v>181</v>
      </c>
      <c r="BL77" s="88" t="s">
        <v>186</v>
      </c>
      <c r="BN77" s="100" t="s">
        <v>414</v>
      </c>
    </row>
    <row r="78" spans="1:66" ht="37.5">
      <c r="A78" s="770"/>
      <c r="B78" s="117"/>
      <c r="C78" s="60"/>
      <c r="D78" s="73" t="s">
        <v>187</v>
      </c>
      <c r="F78" s="104">
        <v>76820</v>
      </c>
      <c r="G78" s="105"/>
      <c r="H78" s="57" t="s">
        <v>178</v>
      </c>
      <c r="I78" s="106">
        <v>740</v>
      </c>
      <c r="J78" s="107"/>
      <c r="K78" s="108" t="s">
        <v>413</v>
      </c>
      <c r="M78" s="758"/>
      <c r="N78" s="60"/>
      <c r="O78" s="60"/>
      <c r="P78" s="143"/>
      <c r="Q78" s="56" t="s">
        <v>178</v>
      </c>
      <c r="R78" s="106">
        <v>7810</v>
      </c>
      <c r="S78" s="109">
        <v>70</v>
      </c>
      <c r="T78" s="109" t="s">
        <v>179</v>
      </c>
      <c r="U78" s="56" t="s">
        <v>178</v>
      </c>
      <c r="V78" s="110">
        <v>54720</v>
      </c>
      <c r="W78" s="111" t="s">
        <v>178</v>
      </c>
      <c r="X78" s="111">
        <v>540</v>
      </c>
      <c r="Y78" s="112" t="s">
        <v>181</v>
      </c>
      <c r="Z78" s="56" t="s">
        <v>178</v>
      </c>
      <c r="AA78" s="113">
        <v>46910</v>
      </c>
      <c r="AB78" s="111" t="s">
        <v>178</v>
      </c>
      <c r="AC78" s="111">
        <v>460</v>
      </c>
      <c r="AD78" s="112" t="s">
        <v>181</v>
      </c>
      <c r="AF78" s="760"/>
      <c r="AG78" s="102"/>
      <c r="AH78" s="760"/>
      <c r="AI78" s="103"/>
      <c r="AK78" s="146"/>
      <c r="AL78" s="102"/>
      <c r="AM78" s="102"/>
      <c r="AN78" s="102"/>
      <c r="AO78" s="103"/>
      <c r="AQ78" s="758"/>
      <c r="AR78" s="102"/>
      <c r="AS78" s="102"/>
      <c r="AT78" s="103"/>
      <c r="AV78" s="118" t="s">
        <v>205</v>
      </c>
      <c r="AW78" s="119"/>
      <c r="AX78" s="120" t="s">
        <v>206</v>
      </c>
      <c r="AZ78" s="121" t="s">
        <v>205</v>
      </c>
      <c r="BA78" s="102"/>
      <c r="BB78" s="103" t="s">
        <v>206</v>
      </c>
      <c r="BD78" s="762"/>
      <c r="BF78" s="75" t="s">
        <v>443</v>
      </c>
      <c r="BH78" s="153"/>
      <c r="BI78" s="102"/>
      <c r="BJ78" s="102"/>
      <c r="BK78" s="102"/>
      <c r="BL78" s="103"/>
      <c r="BN78" s="116">
        <v>0.75</v>
      </c>
    </row>
    <row r="79" spans="1:66" ht="75">
      <c r="A79" s="770"/>
      <c r="B79" s="87" t="s">
        <v>189</v>
      </c>
      <c r="C79" s="63" t="s">
        <v>176</v>
      </c>
      <c r="D79" s="88" t="s">
        <v>177</v>
      </c>
      <c r="F79" s="89">
        <v>50570</v>
      </c>
      <c r="G79" s="90">
        <v>58380</v>
      </c>
      <c r="H79" s="57" t="s">
        <v>178</v>
      </c>
      <c r="I79" s="91">
        <v>480</v>
      </c>
      <c r="J79" s="92">
        <v>560</v>
      </c>
      <c r="K79" s="93" t="s">
        <v>413</v>
      </c>
      <c r="L79" s="56" t="s">
        <v>178</v>
      </c>
      <c r="M79" s="757">
        <v>3130</v>
      </c>
      <c r="N79" s="144" t="s">
        <v>178</v>
      </c>
      <c r="O79" s="144">
        <v>30</v>
      </c>
      <c r="P79" s="142" t="s">
        <v>179</v>
      </c>
      <c r="Q79" s="56" t="s">
        <v>178</v>
      </c>
      <c r="R79" s="94">
        <v>7810</v>
      </c>
      <c r="S79" s="95">
        <v>70</v>
      </c>
      <c r="T79" s="109" t="s">
        <v>179</v>
      </c>
      <c r="V79" s="96"/>
      <c r="AA79" s="96" t="s">
        <v>180</v>
      </c>
      <c r="AE79" s="56" t="s">
        <v>178</v>
      </c>
      <c r="AF79" s="759">
        <v>2480</v>
      </c>
      <c r="AG79" s="63" t="s">
        <v>178</v>
      </c>
      <c r="AH79" s="759">
        <v>20</v>
      </c>
      <c r="AI79" s="88" t="s">
        <v>181</v>
      </c>
      <c r="AJ79" s="56" t="s">
        <v>178</v>
      </c>
      <c r="AK79" s="145">
        <v>13400</v>
      </c>
      <c r="AL79" s="60" t="s">
        <v>182</v>
      </c>
      <c r="AM79" s="60" t="s">
        <v>178</v>
      </c>
      <c r="AN79" s="60">
        <v>130</v>
      </c>
      <c r="AO79" s="73" t="s">
        <v>183</v>
      </c>
      <c r="AP79" s="56" t="s">
        <v>178</v>
      </c>
      <c r="AQ79" s="757">
        <v>2000</v>
      </c>
      <c r="AR79" s="60" t="s">
        <v>178</v>
      </c>
      <c r="AS79" s="60">
        <v>20</v>
      </c>
      <c r="AT79" s="73" t="s">
        <v>181</v>
      </c>
      <c r="AU79" s="56" t="s">
        <v>178</v>
      </c>
      <c r="AV79" s="59">
        <v>1170</v>
      </c>
      <c r="AW79" s="114" t="s">
        <v>178</v>
      </c>
      <c r="AX79" s="115">
        <v>10</v>
      </c>
      <c r="AY79" s="56" t="s">
        <v>178</v>
      </c>
      <c r="AZ79" s="61">
        <v>200</v>
      </c>
      <c r="BA79" s="60" t="s">
        <v>178</v>
      </c>
      <c r="BB79" s="73">
        <v>2</v>
      </c>
      <c r="BC79" s="56" t="s">
        <v>178</v>
      </c>
      <c r="BD79" s="761">
        <v>12280</v>
      </c>
      <c r="BE79" s="56" t="s">
        <v>178</v>
      </c>
      <c r="BF79" s="99">
        <v>235</v>
      </c>
      <c r="BG79" s="56" t="s">
        <v>184</v>
      </c>
      <c r="BH79" s="152">
        <v>13400</v>
      </c>
      <c r="BI79" s="60" t="s">
        <v>185</v>
      </c>
      <c r="BJ79" s="60">
        <v>130</v>
      </c>
      <c r="BK79" s="60" t="s">
        <v>181</v>
      </c>
      <c r="BL79" s="73" t="s">
        <v>186</v>
      </c>
      <c r="BN79" s="100" t="s">
        <v>414</v>
      </c>
    </row>
    <row r="80" spans="1:66" ht="37.5">
      <c r="A80" s="770"/>
      <c r="B80" s="101"/>
      <c r="C80" s="102"/>
      <c r="D80" s="103" t="s">
        <v>187</v>
      </c>
      <c r="F80" s="104">
        <v>58380</v>
      </c>
      <c r="G80" s="105"/>
      <c r="H80" s="57" t="s">
        <v>178</v>
      </c>
      <c r="I80" s="106">
        <v>560</v>
      </c>
      <c r="J80" s="107"/>
      <c r="K80" s="108" t="s">
        <v>413</v>
      </c>
      <c r="M80" s="758"/>
      <c r="N80" s="140"/>
      <c r="O80" s="140"/>
      <c r="P80" s="141"/>
      <c r="Q80" s="56" t="s">
        <v>178</v>
      </c>
      <c r="R80" s="106">
        <v>7810</v>
      </c>
      <c r="S80" s="109">
        <v>70</v>
      </c>
      <c r="T80" s="109" t="s">
        <v>179</v>
      </c>
      <c r="U80" s="56" t="s">
        <v>178</v>
      </c>
      <c r="V80" s="110">
        <v>54720</v>
      </c>
      <c r="W80" s="111" t="s">
        <v>178</v>
      </c>
      <c r="X80" s="111">
        <v>540</v>
      </c>
      <c r="Y80" s="112" t="s">
        <v>181</v>
      </c>
      <c r="Z80" s="56" t="s">
        <v>178</v>
      </c>
      <c r="AA80" s="113">
        <v>46910</v>
      </c>
      <c r="AB80" s="111" t="s">
        <v>178</v>
      </c>
      <c r="AC80" s="111">
        <v>460</v>
      </c>
      <c r="AD80" s="112" t="s">
        <v>181</v>
      </c>
      <c r="AF80" s="760"/>
      <c r="AG80" s="102"/>
      <c r="AH80" s="760"/>
      <c r="AI80" s="103"/>
      <c r="AK80" s="146"/>
      <c r="AL80" s="60"/>
      <c r="AM80" s="60"/>
      <c r="AN80" s="60"/>
      <c r="AO80" s="73"/>
      <c r="AQ80" s="758"/>
      <c r="AR80" s="60"/>
      <c r="AS80" s="60"/>
      <c r="AT80" s="73"/>
      <c r="AV80" s="59" t="s">
        <v>205</v>
      </c>
      <c r="AW80" s="114"/>
      <c r="AX80" s="115" t="s">
        <v>206</v>
      </c>
      <c r="AZ80" s="61" t="s">
        <v>205</v>
      </c>
      <c r="BA80" s="60"/>
      <c r="BB80" s="73" t="s">
        <v>206</v>
      </c>
      <c r="BD80" s="762"/>
      <c r="BF80" s="75" t="s">
        <v>443</v>
      </c>
      <c r="BH80" s="152"/>
      <c r="BI80" s="60"/>
      <c r="BJ80" s="60"/>
      <c r="BK80" s="60"/>
      <c r="BL80" s="73"/>
      <c r="BN80" s="116">
        <v>0.95</v>
      </c>
    </row>
    <row r="81" spans="1:66" ht="75">
      <c r="A81" s="770"/>
      <c r="B81" s="117" t="s">
        <v>190</v>
      </c>
      <c r="C81" s="60" t="s">
        <v>176</v>
      </c>
      <c r="D81" s="73" t="s">
        <v>177</v>
      </c>
      <c r="F81" s="89">
        <v>50810</v>
      </c>
      <c r="G81" s="90">
        <v>58620</v>
      </c>
      <c r="H81" s="57" t="s">
        <v>178</v>
      </c>
      <c r="I81" s="91">
        <v>480</v>
      </c>
      <c r="J81" s="92">
        <v>560</v>
      </c>
      <c r="K81" s="93" t="s">
        <v>413</v>
      </c>
      <c r="L81" s="56" t="s">
        <v>178</v>
      </c>
      <c r="M81" s="757">
        <v>2430</v>
      </c>
      <c r="N81" s="60" t="s">
        <v>178</v>
      </c>
      <c r="O81" s="60">
        <v>20</v>
      </c>
      <c r="P81" s="143" t="s">
        <v>179</v>
      </c>
      <c r="Q81" s="56" t="s">
        <v>178</v>
      </c>
      <c r="R81" s="94">
        <v>7810</v>
      </c>
      <c r="S81" s="95">
        <v>70</v>
      </c>
      <c r="T81" s="109" t="s">
        <v>179</v>
      </c>
      <c r="V81" s="96"/>
      <c r="AA81" s="96" t="s">
        <v>180</v>
      </c>
      <c r="AE81" s="56" t="s">
        <v>178</v>
      </c>
      <c r="AF81" s="759" t="s">
        <v>184</v>
      </c>
      <c r="AG81" s="63" t="s">
        <v>178</v>
      </c>
      <c r="AH81" s="759" t="s">
        <v>184</v>
      </c>
      <c r="AI81" s="88"/>
      <c r="AJ81" s="56" t="s">
        <v>178</v>
      </c>
      <c r="AK81" s="145">
        <v>10420</v>
      </c>
      <c r="AL81" s="63" t="s">
        <v>182</v>
      </c>
      <c r="AM81" s="63" t="s">
        <v>178</v>
      </c>
      <c r="AN81" s="63">
        <v>100</v>
      </c>
      <c r="AO81" s="88" t="s">
        <v>183</v>
      </c>
      <c r="AP81" s="56" t="s">
        <v>178</v>
      </c>
      <c r="AQ81" s="757">
        <v>1730</v>
      </c>
      <c r="AR81" s="63" t="s">
        <v>178</v>
      </c>
      <c r="AS81" s="63">
        <v>10</v>
      </c>
      <c r="AT81" s="88" t="s">
        <v>181</v>
      </c>
      <c r="AU81" s="56" t="s">
        <v>178</v>
      </c>
      <c r="AV81" s="62">
        <v>910</v>
      </c>
      <c r="AW81" s="97" t="s">
        <v>178</v>
      </c>
      <c r="AX81" s="98">
        <v>9</v>
      </c>
      <c r="AY81" s="56" t="s">
        <v>178</v>
      </c>
      <c r="AZ81" s="64">
        <v>160</v>
      </c>
      <c r="BA81" s="63" t="s">
        <v>178</v>
      </c>
      <c r="BB81" s="88">
        <v>1</v>
      </c>
      <c r="BC81" s="56" t="s">
        <v>178</v>
      </c>
      <c r="BD81" s="761">
        <v>9770</v>
      </c>
      <c r="BE81" s="56" t="s">
        <v>178</v>
      </c>
      <c r="BF81" s="99">
        <v>235</v>
      </c>
      <c r="BG81" s="56" t="s">
        <v>184</v>
      </c>
      <c r="BH81" s="151">
        <v>10420</v>
      </c>
      <c r="BI81" s="63" t="s">
        <v>185</v>
      </c>
      <c r="BJ81" s="63">
        <v>100</v>
      </c>
      <c r="BK81" s="63" t="s">
        <v>181</v>
      </c>
      <c r="BL81" s="88" t="s">
        <v>186</v>
      </c>
      <c r="BN81" s="100" t="s">
        <v>414</v>
      </c>
    </row>
    <row r="82" spans="1:66" ht="37.5">
      <c r="A82" s="770"/>
      <c r="B82" s="117"/>
      <c r="C82" s="60"/>
      <c r="D82" s="73" t="s">
        <v>187</v>
      </c>
      <c r="F82" s="104">
        <v>58620</v>
      </c>
      <c r="G82" s="105"/>
      <c r="H82" s="57" t="s">
        <v>178</v>
      </c>
      <c r="I82" s="106">
        <v>560</v>
      </c>
      <c r="J82" s="107"/>
      <c r="K82" s="108" t="s">
        <v>413</v>
      </c>
      <c r="M82" s="758"/>
      <c r="N82" s="140"/>
      <c r="O82" s="140"/>
      <c r="P82" s="141"/>
      <c r="Q82" s="56" t="s">
        <v>178</v>
      </c>
      <c r="R82" s="106">
        <v>7810</v>
      </c>
      <c r="S82" s="109">
        <v>70</v>
      </c>
      <c r="T82" s="109" t="s">
        <v>179</v>
      </c>
      <c r="U82" s="56" t="s">
        <v>178</v>
      </c>
      <c r="V82" s="110">
        <v>54720</v>
      </c>
      <c r="W82" s="111" t="s">
        <v>178</v>
      </c>
      <c r="X82" s="111">
        <v>540</v>
      </c>
      <c r="Y82" s="112" t="s">
        <v>181</v>
      </c>
      <c r="Z82" s="56" t="s">
        <v>178</v>
      </c>
      <c r="AA82" s="113">
        <v>46910</v>
      </c>
      <c r="AB82" s="111" t="s">
        <v>178</v>
      </c>
      <c r="AC82" s="111">
        <v>460</v>
      </c>
      <c r="AD82" s="112" t="s">
        <v>181</v>
      </c>
      <c r="AF82" s="760"/>
      <c r="AG82" s="60"/>
      <c r="AH82" s="760"/>
      <c r="AI82" s="73"/>
      <c r="AK82" s="146"/>
      <c r="AL82" s="102"/>
      <c r="AM82" s="102"/>
      <c r="AN82" s="102"/>
      <c r="AO82" s="103"/>
      <c r="AQ82" s="758"/>
      <c r="AR82" s="102"/>
      <c r="AS82" s="102"/>
      <c r="AT82" s="103"/>
      <c r="AV82" s="118" t="s">
        <v>205</v>
      </c>
      <c r="AW82" s="119"/>
      <c r="AX82" s="120" t="s">
        <v>206</v>
      </c>
      <c r="AZ82" s="121" t="s">
        <v>205</v>
      </c>
      <c r="BA82" s="102"/>
      <c r="BB82" s="103" t="s">
        <v>206</v>
      </c>
      <c r="BD82" s="762"/>
      <c r="BF82" s="75" t="s">
        <v>443</v>
      </c>
      <c r="BH82" s="153"/>
      <c r="BI82" s="102"/>
      <c r="BJ82" s="102"/>
      <c r="BK82" s="102"/>
      <c r="BL82" s="103"/>
      <c r="BN82" s="116">
        <v>0.98</v>
      </c>
    </row>
    <row r="83" spans="1:66" ht="75">
      <c r="A83" s="770"/>
      <c r="B83" s="87" t="s">
        <v>191</v>
      </c>
      <c r="C83" s="63" t="s">
        <v>176</v>
      </c>
      <c r="D83" s="88" t="s">
        <v>177</v>
      </c>
      <c r="F83" s="89">
        <v>47010</v>
      </c>
      <c r="G83" s="90">
        <v>54820</v>
      </c>
      <c r="H83" s="57" t="s">
        <v>178</v>
      </c>
      <c r="I83" s="91">
        <v>450</v>
      </c>
      <c r="J83" s="92">
        <v>520</v>
      </c>
      <c r="K83" s="93" t="s">
        <v>413</v>
      </c>
      <c r="L83" s="56" t="s">
        <v>178</v>
      </c>
      <c r="M83" s="757">
        <v>1820</v>
      </c>
      <c r="N83" s="144" t="s">
        <v>178</v>
      </c>
      <c r="O83" s="144">
        <v>10</v>
      </c>
      <c r="P83" s="142" t="s">
        <v>179</v>
      </c>
      <c r="Q83" s="56" t="s">
        <v>178</v>
      </c>
      <c r="R83" s="94">
        <v>7810</v>
      </c>
      <c r="S83" s="95">
        <v>70</v>
      </c>
      <c r="T83" s="109" t="s">
        <v>179</v>
      </c>
      <c r="V83" s="96"/>
      <c r="AA83" s="96" t="s">
        <v>180</v>
      </c>
      <c r="AE83" s="56" t="s">
        <v>178</v>
      </c>
      <c r="AF83" s="759" t="s">
        <v>184</v>
      </c>
      <c r="AG83" s="60" t="s">
        <v>178</v>
      </c>
      <c r="AH83" s="759" t="s">
        <v>184</v>
      </c>
      <c r="AI83" s="73"/>
      <c r="AJ83" s="56" t="s">
        <v>178</v>
      </c>
      <c r="AK83" s="145">
        <v>7810</v>
      </c>
      <c r="AL83" s="60" t="s">
        <v>182</v>
      </c>
      <c r="AM83" s="60" t="s">
        <v>178</v>
      </c>
      <c r="AN83" s="60">
        <v>70</v>
      </c>
      <c r="AO83" s="73" t="s">
        <v>183</v>
      </c>
      <c r="AP83" s="56" t="s">
        <v>178</v>
      </c>
      <c r="AQ83" s="757">
        <v>1300</v>
      </c>
      <c r="AR83" s="60" t="s">
        <v>178</v>
      </c>
      <c r="AS83" s="60">
        <v>10</v>
      </c>
      <c r="AT83" s="73" t="s">
        <v>181</v>
      </c>
      <c r="AU83" s="56" t="s">
        <v>178</v>
      </c>
      <c r="AV83" s="59">
        <v>680</v>
      </c>
      <c r="AW83" s="114" t="s">
        <v>178</v>
      </c>
      <c r="AX83" s="115">
        <v>6</v>
      </c>
      <c r="AY83" s="56" t="s">
        <v>178</v>
      </c>
      <c r="AZ83" s="61">
        <v>120</v>
      </c>
      <c r="BA83" s="60" t="s">
        <v>178</v>
      </c>
      <c r="BB83" s="73">
        <v>1</v>
      </c>
      <c r="BC83" s="56" t="s">
        <v>178</v>
      </c>
      <c r="BD83" s="761">
        <v>7500</v>
      </c>
      <c r="BE83" s="56" t="s">
        <v>178</v>
      </c>
      <c r="BF83" s="99">
        <v>235</v>
      </c>
      <c r="BG83" s="56" t="s">
        <v>184</v>
      </c>
      <c r="BH83" s="152">
        <v>7810</v>
      </c>
      <c r="BI83" s="60" t="s">
        <v>185</v>
      </c>
      <c r="BJ83" s="60">
        <v>70</v>
      </c>
      <c r="BK83" s="60" t="s">
        <v>181</v>
      </c>
      <c r="BL83" s="73" t="s">
        <v>186</v>
      </c>
      <c r="BN83" s="100" t="s">
        <v>414</v>
      </c>
    </row>
    <row r="84" spans="1:66" ht="37.5">
      <c r="A84" s="770"/>
      <c r="B84" s="101"/>
      <c r="C84" s="102"/>
      <c r="D84" s="103" t="s">
        <v>187</v>
      </c>
      <c r="F84" s="104">
        <v>54820</v>
      </c>
      <c r="G84" s="105"/>
      <c r="H84" s="57" t="s">
        <v>178</v>
      </c>
      <c r="I84" s="106">
        <v>520</v>
      </c>
      <c r="J84" s="107"/>
      <c r="K84" s="108" t="s">
        <v>413</v>
      </c>
      <c r="M84" s="758"/>
      <c r="N84" s="140"/>
      <c r="O84" s="140"/>
      <c r="P84" s="141"/>
      <c r="Q84" s="56" t="s">
        <v>178</v>
      </c>
      <c r="R84" s="106">
        <v>7810</v>
      </c>
      <c r="S84" s="109">
        <v>70</v>
      </c>
      <c r="T84" s="109" t="s">
        <v>179</v>
      </c>
      <c r="U84" s="56" t="s">
        <v>178</v>
      </c>
      <c r="V84" s="110">
        <v>54720</v>
      </c>
      <c r="W84" s="111" t="s">
        <v>178</v>
      </c>
      <c r="X84" s="111">
        <v>540</v>
      </c>
      <c r="Y84" s="112" t="s">
        <v>181</v>
      </c>
      <c r="Z84" s="56" t="s">
        <v>178</v>
      </c>
      <c r="AA84" s="113">
        <v>46910</v>
      </c>
      <c r="AB84" s="111" t="s">
        <v>178</v>
      </c>
      <c r="AC84" s="111">
        <v>460</v>
      </c>
      <c r="AD84" s="112" t="s">
        <v>181</v>
      </c>
      <c r="AF84" s="760"/>
      <c r="AG84" s="60"/>
      <c r="AH84" s="760"/>
      <c r="AI84" s="73"/>
      <c r="AK84" s="146"/>
      <c r="AL84" s="60"/>
      <c r="AM84" s="60"/>
      <c r="AN84" s="60"/>
      <c r="AO84" s="73"/>
      <c r="AQ84" s="758"/>
      <c r="AR84" s="60"/>
      <c r="AS84" s="60"/>
      <c r="AT84" s="73"/>
      <c r="AV84" s="59" t="s">
        <v>205</v>
      </c>
      <c r="AW84" s="114"/>
      <c r="AX84" s="115" t="s">
        <v>206</v>
      </c>
      <c r="AZ84" s="61" t="s">
        <v>205</v>
      </c>
      <c r="BA84" s="60"/>
      <c r="BB84" s="73" t="s">
        <v>206</v>
      </c>
      <c r="BD84" s="762"/>
      <c r="BF84" s="75" t="s">
        <v>443</v>
      </c>
      <c r="BH84" s="152"/>
      <c r="BI84" s="60"/>
      <c r="BJ84" s="60"/>
      <c r="BK84" s="60"/>
      <c r="BL84" s="73"/>
      <c r="BN84" s="116">
        <v>0.88</v>
      </c>
    </row>
    <row r="85" spans="1:66" ht="75">
      <c r="A85" s="770"/>
      <c r="B85" s="117" t="s">
        <v>192</v>
      </c>
      <c r="C85" s="60" t="s">
        <v>176</v>
      </c>
      <c r="D85" s="73" t="s">
        <v>177</v>
      </c>
      <c r="F85" s="89">
        <v>41660</v>
      </c>
      <c r="G85" s="90">
        <v>49470</v>
      </c>
      <c r="H85" s="57" t="s">
        <v>178</v>
      </c>
      <c r="I85" s="91">
        <v>390</v>
      </c>
      <c r="J85" s="92">
        <v>470</v>
      </c>
      <c r="K85" s="93" t="s">
        <v>413</v>
      </c>
      <c r="L85" s="56" t="s">
        <v>178</v>
      </c>
      <c r="M85" s="757">
        <v>1460</v>
      </c>
      <c r="N85" s="60" t="s">
        <v>178</v>
      </c>
      <c r="O85" s="60">
        <v>10</v>
      </c>
      <c r="P85" s="143" t="s">
        <v>179</v>
      </c>
      <c r="Q85" s="56" t="s">
        <v>178</v>
      </c>
      <c r="R85" s="94">
        <v>7810</v>
      </c>
      <c r="S85" s="95">
        <v>70</v>
      </c>
      <c r="T85" s="109" t="s">
        <v>179</v>
      </c>
      <c r="V85" s="96"/>
      <c r="AA85" s="96" t="s">
        <v>180</v>
      </c>
      <c r="AE85" s="56" t="s">
        <v>178</v>
      </c>
      <c r="AF85" s="759" t="s">
        <v>184</v>
      </c>
      <c r="AG85" s="60" t="s">
        <v>178</v>
      </c>
      <c r="AH85" s="759" t="s">
        <v>184</v>
      </c>
      <c r="AI85" s="73"/>
      <c r="AJ85" s="56" t="s">
        <v>178</v>
      </c>
      <c r="AK85" s="145">
        <v>6250</v>
      </c>
      <c r="AL85" s="63" t="s">
        <v>182</v>
      </c>
      <c r="AM85" s="63" t="s">
        <v>178</v>
      </c>
      <c r="AN85" s="63">
        <v>60</v>
      </c>
      <c r="AO85" s="88" t="s">
        <v>183</v>
      </c>
      <c r="AP85" s="56" t="s">
        <v>178</v>
      </c>
      <c r="AQ85" s="757">
        <v>1040</v>
      </c>
      <c r="AR85" s="63" t="s">
        <v>178</v>
      </c>
      <c r="AS85" s="63">
        <v>10</v>
      </c>
      <c r="AT85" s="88" t="s">
        <v>181</v>
      </c>
      <c r="AU85" s="56" t="s">
        <v>178</v>
      </c>
      <c r="AV85" s="62">
        <v>570</v>
      </c>
      <c r="AW85" s="97" t="s">
        <v>178</v>
      </c>
      <c r="AX85" s="98">
        <v>5</v>
      </c>
      <c r="AY85" s="56" t="s">
        <v>178</v>
      </c>
      <c r="AZ85" s="64">
        <v>100</v>
      </c>
      <c r="BA85" s="63" t="s">
        <v>178</v>
      </c>
      <c r="BB85" s="88">
        <v>1</v>
      </c>
      <c r="BC85" s="56" t="s">
        <v>178</v>
      </c>
      <c r="BD85" s="761">
        <v>6130</v>
      </c>
      <c r="BE85" s="56" t="s">
        <v>178</v>
      </c>
      <c r="BF85" s="99">
        <v>235</v>
      </c>
      <c r="BG85" s="56" t="s">
        <v>184</v>
      </c>
      <c r="BH85" s="151">
        <v>6250</v>
      </c>
      <c r="BI85" s="63" t="s">
        <v>185</v>
      </c>
      <c r="BJ85" s="63">
        <v>60</v>
      </c>
      <c r="BK85" s="63" t="s">
        <v>181</v>
      </c>
      <c r="BL85" s="88" t="s">
        <v>186</v>
      </c>
      <c r="BN85" s="100" t="s">
        <v>414</v>
      </c>
    </row>
    <row r="86" spans="1:66" ht="37.5">
      <c r="A86" s="770"/>
      <c r="B86" s="117"/>
      <c r="C86" s="60"/>
      <c r="D86" s="73" t="s">
        <v>187</v>
      </c>
      <c r="F86" s="104">
        <v>49470</v>
      </c>
      <c r="G86" s="105"/>
      <c r="H86" s="57" t="s">
        <v>178</v>
      </c>
      <c r="I86" s="106">
        <v>470</v>
      </c>
      <c r="J86" s="107"/>
      <c r="K86" s="108" t="s">
        <v>413</v>
      </c>
      <c r="M86" s="758"/>
      <c r="N86" s="60"/>
      <c r="O86" s="60"/>
      <c r="P86" s="143"/>
      <c r="Q86" s="56" t="s">
        <v>178</v>
      </c>
      <c r="R86" s="106">
        <v>7810</v>
      </c>
      <c r="S86" s="109">
        <v>70</v>
      </c>
      <c r="T86" s="109" t="s">
        <v>179</v>
      </c>
      <c r="U86" s="56" t="s">
        <v>178</v>
      </c>
      <c r="V86" s="110">
        <v>54720</v>
      </c>
      <c r="W86" s="111" t="s">
        <v>178</v>
      </c>
      <c r="X86" s="111">
        <v>540</v>
      </c>
      <c r="Y86" s="112" t="s">
        <v>181</v>
      </c>
      <c r="Z86" s="56" t="s">
        <v>178</v>
      </c>
      <c r="AA86" s="113">
        <v>46910</v>
      </c>
      <c r="AB86" s="111" t="s">
        <v>178</v>
      </c>
      <c r="AC86" s="111">
        <v>460</v>
      </c>
      <c r="AD86" s="112" t="s">
        <v>181</v>
      </c>
      <c r="AF86" s="760"/>
      <c r="AG86" s="60"/>
      <c r="AH86" s="760"/>
      <c r="AI86" s="73"/>
      <c r="AK86" s="146"/>
      <c r="AL86" s="102"/>
      <c r="AM86" s="102"/>
      <c r="AN86" s="102"/>
      <c r="AO86" s="103"/>
      <c r="AQ86" s="758"/>
      <c r="AR86" s="102"/>
      <c r="AS86" s="102"/>
      <c r="AT86" s="103"/>
      <c r="AV86" s="118" t="s">
        <v>205</v>
      </c>
      <c r="AW86" s="119"/>
      <c r="AX86" s="120" t="s">
        <v>206</v>
      </c>
      <c r="AZ86" s="121" t="s">
        <v>205</v>
      </c>
      <c r="BA86" s="102"/>
      <c r="BB86" s="103" t="s">
        <v>206</v>
      </c>
      <c r="BD86" s="762"/>
      <c r="BF86" s="75" t="s">
        <v>443</v>
      </c>
      <c r="BH86" s="153"/>
      <c r="BI86" s="102"/>
      <c r="BJ86" s="102"/>
      <c r="BK86" s="102"/>
      <c r="BL86" s="103"/>
      <c r="BN86" s="116">
        <v>0.91</v>
      </c>
    </row>
    <row r="87" spans="1:66" ht="75">
      <c r="A87" s="770"/>
      <c r="B87" s="87" t="s">
        <v>193</v>
      </c>
      <c r="C87" s="63" t="s">
        <v>176</v>
      </c>
      <c r="D87" s="88" t="s">
        <v>177</v>
      </c>
      <c r="F87" s="89">
        <v>38050</v>
      </c>
      <c r="G87" s="90">
        <v>45860</v>
      </c>
      <c r="H87" s="57" t="s">
        <v>178</v>
      </c>
      <c r="I87" s="91">
        <v>360</v>
      </c>
      <c r="J87" s="92">
        <v>440</v>
      </c>
      <c r="K87" s="93" t="s">
        <v>413</v>
      </c>
      <c r="L87" s="56" t="s">
        <v>178</v>
      </c>
      <c r="M87" s="757">
        <v>1210</v>
      </c>
      <c r="N87" s="144" t="s">
        <v>178</v>
      </c>
      <c r="O87" s="144">
        <v>10</v>
      </c>
      <c r="P87" s="142" t="s">
        <v>179</v>
      </c>
      <c r="Q87" s="56" t="s">
        <v>178</v>
      </c>
      <c r="R87" s="94">
        <v>7810</v>
      </c>
      <c r="S87" s="95">
        <v>70</v>
      </c>
      <c r="T87" s="109" t="s">
        <v>179</v>
      </c>
      <c r="V87" s="96"/>
      <c r="AA87" s="96" t="s">
        <v>180</v>
      </c>
      <c r="AE87" s="56" t="s">
        <v>178</v>
      </c>
      <c r="AF87" s="759" t="s">
        <v>184</v>
      </c>
      <c r="AG87" s="60" t="s">
        <v>178</v>
      </c>
      <c r="AH87" s="759" t="s">
        <v>184</v>
      </c>
      <c r="AI87" s="73"/>
      <c r="AJ87" s="56" t="s">
        <v>178</v>
      </c>
      <c r="AK87" s="145">
        <v>5210</v>
      </c>
      <c r="AL87" s="60" t="s">
        <v>182</v>
      </c>
      <c r="AM87" s="60" t="s">
        <v>178</v>
      </c>
      <c r="AN87" s="60">
        <v>50</v>
      </c>
      <c r="AO87" s="73" t="s">
        <v>183</v>
      </c>
      <c r="AP87" s="56" t="s">
        <v>178</v>
      </c>
      <c r="AQ87" s="757">
        <v>860</v>
      </c>
      <c r="AR87" s="60" t="s">
        <v>178</v>
      </c>
      <c r="AS87" s="60">
        <v>8</v>
      </c>
      <c r="AT87" s="73" t="s">
        <v>181</v>
      </c>
      <c r="AU87" s="56" t="s">
        <v>178</v>
      </c>
      <c r="AV87" s="59">
        <v>500</v>
      </c>
      <c r="AW87" s="114" t="s">
        <v>178</v>
      </c>
      <c r="AX87" s="115">
        <v>5</v>
      </c>
      <c r="AY87" s="56" t="s">
        <v>178</v>
      </c>
      <c r="AZ87" s="61">
        <v>80</v>
      </c>
      <c r="BA87" s="60" t="s">
        <v>178</v>
      </c>
      <c r="BB87" s="73">
        <v>1</v>
      </c>
      <c r="BC87" s="56" t="s">
        <v>178</v>
      </c>
      <c r="BD87" s="761">
        <v>5220</v>
      </c>
      <c r="BE87" s="56" t="s">
        <v>178</v>
      </c>
      <c r="BF87" s="99">
        <v>235</v>
      </c>
      <c r="BG87" s="56" t="s">
        <v>184</v>
      </c>
      <c r="BH87" s="152">
        <v>5210</v>
      </c>
      <c r="BI87" s="60" t="s">
        <v>185</v>
      </c>
      <c r="BJ87" s="60">
        <v>50</v>
      </c>
      <c r="BK87" s="60" t="s">
        <v>181</v>
      </c>
      <c r="BL87" s="73" t="s">
        <v>186</v>
      </c>
      <c r="BN87" s="100" t="s">
        <v>414</v>
      </c>
    </row>
    <row r="88" spans="1:66" ht="37.5">
      <c r="A88" s="770"/>
      <c r="B88" s="101"/>
      <c r="C88" s="102"/>
      <c r="D88" s="103" t="s">
        <v>187</v>
      </c>
      <c r="F88" s="104">
        <v>45860</v>
      </c>
      <c r="G88" s="105"/>
      <c r="H88" s="57" t="s">
        <v>178</v>
      </c>
      <c r="I88" s="106">
        <v>440</v>
      </c>
      <c r="J88" s="107"/>
      <c r="K88" s="108" t="s">
        <v>413</v>
      </c>
      <c r="M88" s="758"/>
      <c r="N88" s="140"/>
      <c r="O88" s="140"/>
      <c r="P88" s="141"/>
      <c r="Q88" s="56" t="s">
        <v>178</v>
      </c>
      <c r="R88" s="106">
        <v>7810</v>
      </c>
      <c r="S88" s="109">
        <v>70</v>
      </c>
      <c r="T88" s="109" t="s">
        <v>179</v>
      </c>
      <c r="U88" s="56" t="s">
        <v>178</v>
      </c>
      <c r="V88" s="110">
        <v>54720</v>
      </c>
      <c r="W88" s="111" t="s">
        <v>178</v>
      </c>
      <c r="X88" s="111">
        <v>540</v>
      </c>
      <c r="Y88" s="112" t="s">
        <v>181</v>
      </c>
      <c r="Z88" s="56" t="s">
        <v>178</v>
      </c>
      <c r="AA88" s="113">
        <v>46910</v>
      </c>
      <c r="AB88" s="111" t="s">
        <v>178</v>
      </c>
      <c r="AC88" s="111">
        <v>460</v>
      </c>
      <c r="AD88" s="112" t="s">
        <v>181</v>
      </c>
      <c r="AF88" s="760"/>
      <c r="AG88" s="60"/>
      <c r="AH88" s="760"/>
      <c r="AI88" s="73"/>
      <c r="AK88" s="146"/>
      <c r="AL88" s="60"/>
      <c r="AM88" s="60"/>
      <c r="AN88" s="60"/>
      <c r="AO88" s="73"/>
      <c r="AQ88" s="758"/>
      <c r="AR88" s="60"/>
      <c r="AS88" s="60"/>
      <c r="AT88" s="73"/>
      <c r="AV88" s="59" t="s">
        <v>205</v>
      </c>
      <c r="AW88" s="114"/>
      <c r="AX88" s="115" t="s">
        <v>206</v>
      </c>
      <c r="AZ88" s="61" t="s">
        <v>205</v>
      </c>
      <c r="BA88" s="60"/>
      <c r="BB88" s="73" t="s">
        <v>206</v>
      </c>
      <c r="BD88" s="762"/>
      <c r="BF88" s="75" t="s">
        <v>443</v>
      </c>
      <c r="BH88" s="152"/>
      <c r="BI88" s="60"/>
      <c r="BJ88" s="60"/>
      <c r="BK88" s="60"/>
      <c r="BL88" s="73"/>
      <c r="BN88" s="116">
        <v>0.87</v>
      </c>
    </row>
    <row r="89" spans="1:66" ht="75">
      <c r="A89" s="770"/>
      <c r="B89" s="117" t="s">
        <v>194</v>
      </c>
      <c r="C89" s="60" t="s">
        <v>176</v>
      </c>
      <c r="D89" s="73" t="s">
        <v>177</v>
      </c>
      <c r="F89" s="89">
        <v>35480</v>
      </c>
      <c r="G89" s="90">
        <v>43290</v>
      </c>
      <c r="H89" s="57" t="s">
        <v>178</v>
      </c>
      <c r="I89" s="91">
        <v>330</v>
      </c>
      <c r="J89" s="92">
        <v>410</v>
      </c>
      <c r="K89" s="93" t="s">
        <v>413</v>
      </c>
      <c r="L89" s="56" t="s">
        <v>178</v>
      </c>
      <c r="M89" s="757">
        <v>1040</v>
      </c>
      <c r="N89" s="60" t="s">
        <v>178</v>
      </c>
      <c r="O89" s="60">
        <v>10</v>
      </c>
      <c r="P89" s="143" t="s">
        <v>179</v>
      </c>
      <c r="Q89" s="56" t="s">
        <v>178</v>
      </c>
      <c r="R89" s="94">
        <v>7810</v>
      </c>
      <c r="S89" s="95">
        <v>70</v>
      </c>
      <c r="T89" s="109" t="s">
        <v>179</v>
      </c>
      <c r="V89" s="96"/>
      <c r="AA89" s="96" t="s">
        <v>180</v>
      </c>
      <c r="AE89" s="56" t="s">
        <v>178</v>
      </c>
      <c r="AF89" s="759" t="s">
        <v>184</v>
      </c>
      <c r="AG89" s="60" t="s">
        <v>178</v>
      </c>
      <c r="AH89" s="759" t="s">
        <v>184</v>
      </c>
      <c r="AI89" s="73"/>
      <c r="AJ89" s="56" t="s">
        <v>178</v>
      </c>
      <c r="AK89" s="145">
        <v>4460</v>
      </c>
      <c r="AL89" s="63" t="s">
        <v>182</v>
      </c>
      <c r="AM89" s="63" t="s">
        <v>178</v>
      </c>
      <c r="AN89" s="63">
        <v>40</v>
      </c>
      <c r="AO89" s="88" t="s">
        <v>183</v>
      </c>
      <c r="AP89" s="56" t="s">
        <v>178</v>
      </c>
      <c r="AQ89" s="757">
        <v>740</v>
      </c>
      <c r="AR89" s="63" t="s">
        <v>178</v>
      </c>
      <c r="AS89" s="63">
        <v>7</v>
      </c>
      <c r="AT89" s="88" t="s">
        <v>181</v>
      </c>
      <c r="AU89" s="56" t="s">
        <v>178</v>
      </c>
      <c r="AV89" s="62">
        <v>440</v>
      </c>
      <c r="AW89" s="97" t="s">
        <v>178</v>
      </c>
      <c r="AX89" s="98">
        <v>4</v>
      </c>
      <c r="AY89" s="56" t="s">
        <v>178</v>
      </c>
      <c r="AZ89" s="64">
        <v>80</v>
      </c>
      <c r="BA89" s="63" t="s">
        <v>178</v>
      </c>
      <c r="BB89" s="88">
        <v>1</v>
      </c>
      <c r="BC89" s="56" t="s">
        <v>178</v>
      </c>
      <c r="BD89" s="761">
        <v>4660</v>
      </c>
      <c r="BE89" s="56" t="s">
        <v>178</v>
      </c>
      <c r="BF89" s="99">
        <v>235</v>
      </c>
      <c r="BG89" s="56" t="s">
        <v>184</v>
      </c>
      <c r="BH89" s="151">
        <v>4460</v>
      </c>
      <c r="BI89" s="63" t="s">
        <v>185</v>
      </c>
      <c r="BJ89" s="63">
        <v>40</v>
      </c>
      <c r="BK89" s="63" t="s">
        <v>181</v>
      </c>
      <c r="BL89" s="88" t="s">
        <v>186</v>
      </c>
      <c r="BN89" s="100" t="s">
        <v>414</v>
      </c>
    </row>
    <row r="90" spans="1:66" ht="37.5">
      <c r="A90" s="770"/>
      <c r="B90" s="117"/>
      <c r="C90" s="60"/>
      <c r="D90" s="73" t="s">
        <v>187</v>
      </c>
      <c r="F90" s="104">
        <v>43290</v>
      </c>
      <c r="G90" s="105"/>
      <c r="H90" s="57" t="s">
        <v>178</v>
      </c>
      <c r="I90" s="106">
        <v>410</v>
      </c>
      <c r="J90" s="107"/>
      <c r="K90" s="108" t="s">
        <v>413</v>
      </c>
      <c r="M90" s="758"/>
      <c r="N90" s="60"/>
      <c r="O90" s="60"/>
      <c r="P90" s="143"/>
      <c r="Q90" s="56" t="s">
        <v>178</v>
      </c>
      <c r="R90" s="106">
        <v>7810</v>
      </c>
      <c r="S90" s="109">
        <v>70</v>
      </c>
      <c r="T90" s="109" t="s">
        <v>179</v>
      </c>
      <c r="U90" s="56" t="s">
        <v>178</v>
      </c>
      <c r="V90" s="110">
        <v>54720</v>
      </c>
      <c r="W90" s="111" t="s">
        <v>178</v>
      </c>
      <c r="X90" s="111">
        <v>540</v>
      </c>
      <c r="Y90" s="112" t="s">
        <v>181</v>
      </c>
      <c r="Z90" s="56" t="s">
        <v>178</v>
      </c>
      <c r="AA90" s="113">
        <v>46910</v>
      </c>
      <c r="AB90" s="111" t="s">
        <v>178</v>
      </c>
      <c r="AC90" s="111">
        <v>460</v>
      </c>
      <c r="AD90" s="112" t="s">
        <v>181</v>
      </c>
      <c r="AF90" s="760"/>
      <c r="AG90" s="60"/>
      <c r="AH90" s="760"/>
      <c r="AI90" s="73"/>
      <c r="AK90" s="146"/>
      <c r="AL90" s="102"/>
      <c r="AM90" s="102"/>
      <c r="AN90" s="102"/>
      <c r="AO90" s="103"/>
      <c r="AQ90" s="758"/>
      <c r="AR90" s="102"/>
      <c r="AS90" s="102"/>
      <c r="AT90" s="103"/>
      <c r="AV90" s="118" t="s">
        <v>205</v>
      </c>
      <c r="AW90" s="119"/>
      <c r="AX90" s="120" t="s">
        <v>206</v>
      </c>
      <c r="AZ90" s="121" t="s">
        <v>205</v>
      </c>
      <c r="BA90" s="102"/>
      <c r="BB90" s="103" t="s">
        <v>206</v>
      </c>
      <c r="BD90" s="762"/>
      <c r="BF90" s="75" t="s">
        <v>443</v>
      </c>
      <c r="BH90" s="153"/>
      <c r="BI90" s="102"/>
      <c r="BJ90" s="102"/>
      <c r="BK90" s="102"/>
      <c r="BL90" s="103"/>
      <c r="BN90" s="116">
        <v>0.9</v>
      </c>
    </row>
    <row r="91" spans="1:66" ht="75">
      <c r="A91" s="770"/>
      <c r="B91" s="87" t="s">
        <v>195</v>
      </c>
      <c r="C91" s="63" t="s">
        <v>176</v>
      </c>
      <c r="D91" s="88" t="s">
        <v>177</v>
      </c>
      <c r="F91" s="89">
        <v>33580</v>
      </c>
      <c r="G91" s="90">
        <v>41390</v>
      </c>
      <c r="H91" s="57" t="s">
        <v>178</v>
      </c>
      <c r="I91" s="91">
        <v>310</v>
      </c>
      <c r="J91" s="92">
        <v>390</v>
      </c>
      <c r="K91" s="93" t="s">
        <v>413</v>
      </c>
      <c r="L91" s="56" t="s">
        <v>178</v>
      </c>
      <c r="M91" s="757">
        <v>910</v>
      </c>
      <c r="N91" s="144" t="s">
        <v>178</v>
      </c>
      <c r="O91" s="144">
        <v>9</v>
      </c>
      <c r="P91" s="142" t="s">
        <v>179</v>
      </c>
      <c r="Q91" s="56" t="s">
        <v>178</v>
      </c>
      <c r="R91" s="94">
        <v>7810</v>
      </c>
      <c r="S91" s="95">
        <v>70</v>
      </c>
      <c r="T91" s="109" t="s">
        <v>179</v>
      </c>
      <c r="V91" s="96"/>
      <c r="AA91" s="96" t="s">
        <v>180</v>
      </c>
      <c r="AE91" s="56" t="s">
        <v>178</v>
      </c>
      <c r="AF91" s="759" t="s">
        <v>184</v>
      </c>
      <c r="AG91" s="60" t="s">
        <v>178</v>
      </c>
      <c r="AH91" s="759" t="s">
        <v>184</v>
      </c>
      <c r="AI91" s="73"/>
      <c r="AJ91" s="56" t="s">
        <v>178</v>
      </c>
      <c r="AK91" s="145">
        <v>3900</v>
      </c>
      <c r="AL91" s="60" t="s">
        <v>182</v>
      </c>
      <c r="AM91" s="60" t="s">
        <v>178</v>
      </c>
      <c r="AN91" s="60">
        <v>30</v>
      </c>
      <c r="AO91" s="73" t="s">
        <v>183</v>
      </c>
      <c r="AP91" s="56" t="s">
        <v>178</v>
      </c>
      <c r="AQ91" s="757">
        <v>650</v>
      </c>
      <c r="AR91" s="60" t="s">
        <v>178</v>
      </c>
      <c r="AS91" s="60">
        <v>6</v>
      </c>
      <c r="AT91" s="73" t="s">
        <v>181</v>
      </c>
      <c r="AU91" s="56" t="s">
        <v>178</v>
      </c>
      <c r="AV91" s="59">
        <v>410</v>
      </c>
      <c r="AW91" s="114" t="s">
        <v>178</v>
      </c>
      <c r="AX91" s="115">
        <v>4</v>
      </c>
      <c r="AY91" s="56" t="s">
        <v>178</v>
      </c>
      <c r="AZ91" s="61">
        <v>70</v>
      </c>
      <c r="BA91" s="60" t="s">
        <v>178</v>
      </c>
      <c r="BB91" s="73">
        <v>1</v>
      </c>
      <c r="BC91" s="56" t="s">
        <v>178</v>
      </c>
      <c r="BD91" s="761">
        <v>4250</v>
      </c>
      <c r="BE91" s="56" t="s">
        <v>178</v>
      </c>
      <c r="BF91" s="99">
        <v>235</v>
      </c>
      <c r="BG91" s="56" t="s">
        <v>184</v>
      </c>
      <c r="BH91" s="152">
        <v>3900</v>
      </c>
      <c r="BI91" s="60" t="s">
        <v>185</v>
      </c>
      <c r="BJ91" s="60">
        <v>30</v>
      </c>
      <c r="BK91" s="60" t="s">
        <v>181</v>
      </c>
      <c r="BL91" s="73" t="s">
        <v>186</v>
      </c>
      <c r="BN91" s="100" t="s">
        <v>414</v>
      </c>
    </row>
    <row r="92" spans="1:66" ht="37.5">
      <c r="A92" s="770"/>
      <c r="B92" s="101"/>
      <c r="C92" s="102"/>
      <c r="D92" s="103" t="s">
        <v>187</v>
      </c>
      <c r="F92" s="104">
        <v>41390</v>
      </c>
      <c r="G92" s="105"/>
      <c r="H92" s="57" t="s">
        <v>178</v>
      </c>
      <c r="I92" s="106">
        <v>390</v>
      </c>
      <c r="J92" s="107"/>
      <c r="K92" s="108" t="s">
        <v>413</v>
      </c>
      <c r="M92" s="758"/>
      <c r="N92" s="140"/>
      <c r="O92" s="140"/>
      <c r="P92" s="141"/>
      <c r="Q92" s="56" t="s">
        <v>178</v>
      </c>
      <c r="R92" s="106">
        <v>7810</v>
      </c>
      <c r="S92" s="109">
        <v>70</v>
      </c>
      <c r="T92" s="109" t="s">
        <v>179</v>
      </c>
      <c r="U92" s="56" t="s">
        <v>178</v>
      </c>
      <c r="V92" s="110">
        <v>54720</v>
      </c>
      <c r="W92" s="111" t="s">
        <v>178</v>
      </c>
      <c r="X92" s="111">
        <v>540</v>
      </c>
      <c r="Y92" s="112" t="s">
        <v>181</v>
      </c>
      <c r="Z92" s="56" t="s">
        <v>178</v>
      </c>
      <c r="AA92" s="113">
        <v>46910</v>
      </c>
      <c r="AB92" s="111" t="s">
        <v>178</v>
      </c>
      <c r="AC92" s="111">
        <v>460</v>
      </c>
      <c r="AD92" s="112" t="s">
        <v>181</v>
      </c>
      <c r="AF92" s="760"/>
      <c r="AG92" s="102"/>
      <c r="AH92" s="760"/>
      <c r="AI92" s="103"/>
      <c r="AK92" s="146"/>
      <c r="AL92" s="60"/>
      <c r="AM92" s="60"/>
      <c r="AN92" s="60"/>
      <c r="AO92" s="73"/>
      <c r="AQ92" s="758"/>
      <c r="AR92" s="60"/>
      <c r="AS92" s="60"/>
      <c r="AT92" s="73"/>
      <c r="AV92" s="59" t="s">
        <v>205</v>
      </c>
      <c r="AW92" s="114"/>
      <c r="AX92" s="115" t="s">
        <v>206</v>
      </c>
      <c r="AZ92" s="61" t="s">
        <v>205</v>
      </c>
      <c r="BA92" s="60"/>
      <c r="BB92" s="73" t="s">
        <v>206</v>
      </c>
      <c r="BD92" s="762"/>
      <c r="BF92" s="75" t="s">
        <v>443</v>
      </c>
      <c r="BH92" s="152"/>
      <c r="BI92" s="60"/>
      <c r="BJ92" s="60"/>
      <c r="BK92" s="60"/>
      <c r="BL92" s="73"/>
      <c r="BN92" s="116">
        <v>0.92</v>
      </c>
    </row>
    <row r="93" spans="1:66" ht="75">
      <c r="A93" s="770"/>
      <c r="B93" s="117" t="s">
        <v>196</v>
      </c>
      <c r="C93" s="60" t="s">
        <v>176</v>
      </c>
      <c r="D93" s="73" t="s">
        <v>177</v>
      </c>
      <c r="F93" s="89">
        <v>32070</v>
      </c>
      <c r="G93" s="90">
        <v>39880</v>
      </c>
      <c r="H93" s="57" t="s">
        <v>178</v>
      </c>
      <c r="I93" s="91">
        <v>300</v>
      </c>
      <c r="J93" s="92">
        <v>380</v>
      </c>
      <c r="K93" s="93" t="s">
        <v>413</v>
      </c>
      <c r="L93" s="56" t="s">
        <v>178</v>
      </c>
      <c r="M93" s="757">
        <v>810</v>
      </c>
      <c r="N93" s="60" t="s">
        <v>178</v>
      </c>
      <c r="O93" s="60">
        <v>8</v>
      </c>
      <c r="P93" s="143" t="s">
        <v>179</v>
      </c>
      <c r="Q93" s="56" t="s">
        <v>178</v>
      </c>
      <c r="R93" s="94">
        <v>7810</v>
      </c>
      <c r="S93" s="95">
        <v>70</v>
      </c>
      <c r="T93" s="109" t="s">
        <v>179</v>
      </c>
      <c r="V93" s="96"/>
      <c r="AA93" s="96" t="s">
        <v>180</v>
      </c>
      <c r="AE93" s="56" t="s">
        <v>178</v>
      </c>
      <c r="AF93" s="759">
        <v>640</v>
      </c>
      <c r="AG93" s="60" t="s">
        <v>178</v>
      </c>
      <c r="AH93" s="759">
        <v>6</v>
      </c>
      <c r="AI93" s="73" t="s">
        <v>181</v>
      </c>
      <c r="AJ93" s="56" t="s">
        <v>178</v>
      </c>
      <c r="AK93" s="145">
        <v>3470</v>
      </c>
      <c r="AL93" s="63" t="s">
        <v>182</v>
      </c>
      <c r="AM93" s="63" t="s">
        <v>178</v>
      </c>
      <c r="AN93" s="63">
        <v>30</v>
      </c>
      <c r="AO93" s="88" t="s">
        <v>183</v>
      </c>
      <c r="AP93" s="56" t="s">
        <v>178</v>
      </c>
      <c r="AQ93" s="757">
        <v>570</v>
      </c>
      <c r="AR93" s="63" t="s">
        <v>178</v>
      </c>
      <c r="AS93" s="63">
        <v>5</v>
      </c>
      <c r="AT93" s="88" t="s">
        <v>181</v>
      </c>
      <c r="AU93" s="56" t="s">
        <v>178</v>
      </c>
      <c r="AV93" s="62">
        <v>370</v>
      </c>
      <c r="AW93" s="97" t="s">
        <v>178</v>
      </c>
      <c r="AX93" s="98">
        <v>3</v>
      </c>
      <c r="AY93" s="56" t="s">
        <v>178</v>
      </c>
      <c r="AZ93" s="64">
        <v>60</v>
      </c>
      <c r="BA93" s="63" t="s">
        <v>178</v>
      </c>
      <c r="BB93" s="88">
        <v>1</v>
      </c>
      <c r="BC93" s="56" t="s">
        <v>178</v>
      </c>
      <c r="BD93" s="761">
        <v>3920</v>
      </c>
      <c r="BE93" s="56" t="s">
        <v>178</v>
      </c>
      <c r="BF93" s="99">
        <v>235</v>
      </c>
      <c r="BG93" s="56" t="s">
        <v>184</v>
      </c>
      <c r="BH93" s="151">
        <v>3470</v>
      </c>
      <c r="BI93" s="63" t="s">
        <v>185</v>
      </c>
      <c r="BJ93" s="63">
        <v>30</v>
      </c>
      <c r="BK93" s="63" t="s">
        <v>181</v>
      </c>
      <c r="BL93" s="88" t="s">
        <v>186</v>
      </c>
      <c r="BN93" s="100" t="s">
        <v>414</v>
      </c>
    </row>
    <row r="94" spans="1:66" ht="37.5">
      <c r="A94" s="770"/>
      <c r="B94" s="117"/>
      <c r="C94" s="60"/>
      <c r="D94" s="73" t="s">
        <v>187</v>
      </c>
      <c r="F94" s="104">
        <v>39880</v>
      </c>
      <c r="G94" s="105"/>
      <c r="H94" s="57" t="s">
        <v>178</v>
      </c>
      <c r="I94" s="106">
        <v>380</v>
      </c>
      <c r="J94" s="107"/>
      <c r="K94" s="108" t="s">
        <v>413</v>
      </c>
      <c r="M94" s="758"/>
      <c r="N94" s="60"/>
      <c r="O94" s="60"/>
      <c r="P94" s="143"/>
      <c r="Q94" s="56" t="s">
        <v>178</v>
      </c>
      <c r="R94" s="106">
        <v>7810</v>
      </c>
      <c r="S94" s="109">
        <v>70</v>
      </c>
      <c r="T94" s="109" t="s">
        <v>179</v>
      </c>
      <c r="U94" s="56" t="s">
        <v>178</v>
      </c>
      <c r="V94" s="110">
        <v>54720</v>
      </c>
      <c r="W94" s="111" t="s">
        <v>178</v>
      </c>
      <c r="X94" s="111">
        <v>540</v>
      </c>
      <c r="Y94" s="112" t="s">
        <v>181</v>
      </c>
      <c r="Z94" s="56" t="s">
        <v>178</v>
      </c>
      <c r="AA94" s="113">
        <v>46910</v>
      </c>
      <c r="AB94" s="111" t="s">
        <v>178</v>
      </c>
      <c r="AC94" s="111">
        <v>460</v>
      </c>
      <c r="AD94" s="112" t="s">
        <v>181</v>
      </c>
      <c r="AF94" s="760"/>
      <c r="AG94" s="60"/>
      <c r="AH94" s="760"/>
      <c r="AI94" s="73"/>
      <c r="AK94" s="146"/>
      <c r="AL94" s="102"/>
      <c r="AM94" s="102"/>
      <c r="AN94" s="102"/>
      <c r="AO94" s="103"/>
      <c r="AQ94" s="758"/>
      <c r="AR94" s="102"/>
      <c r="AS94" s="102"/>
      <c r="AT94" s="103"/>
      <c r="AV94" s="118" t="s">
        <v>205</v>
      </c>
      <c r="AW94" s="119"/>
      <c r="AX94" s="120" t="s">
        <v>206</v>
      </c>
      <c r="AZ94" s="121" t="s">
        <v>205</v>
      </c>
      <c r="BA94" s="102"/>
      <c r="BB94" s="103" t="s">
        <v>206</v>
      </c>
      <c r="BD94" s="762"/>
      <c r="BF94" s="75" t="s">
        <v>443</v>
      </c>
      <c r="BH94" s="153"/>
      <c r="BI94" s="102"/>
      <c r="BJ94" s="102"/>
      <c r="BK94" s="102"/>
      <c r="BL94" s="103"/>
      <c r="BN94" s="116">
        <v>0.94</v>
      </c>
    </row>
    <row r="95" spans="1:66" ht="75">
      <c r="A95" s="770"/>
      <c r="B95" s="87" t="s">
        <v>197</v>
      </c>
      <c r="C95" s="63" t="s">
        <v>176</v>
      </c>
      <c r="D95" s="88" t="s">
        <v>177</v>
      </c>
      <c r="F95" s="89">
        <v>30890</v>
      </c>
      <c r="G95" s="90">
        <v>38700</v>
      </c>
      <c r="H95" s="57" t="s">
        <v>178</v>
      </c>
      <c r="I95" s="91">
        <v>290</v>
      </c>
      <c r="J95" s="92">
        <v>360</v>
      </c>
      <c r="K95" s="93" t="s">
        <v>413</v>
      </c>
      <c r="L95" s="56" t="s">
        <v>178</v>
      </c>
      <c r="M95" s="757">
        <v>730</v>
      </c>
      <c r="N95" s="144" t="s">
        <v>178</v>
      </c>
      <c r="O95" s="144">
        <v>7</v>
      </c>
      <c r="P95" s="142" t="s">
        <v>179</v>
      </c>
      <c r="Q95" s="56" t="s">
        <v>178</v>
      </c>
      <c r="R95" s="94">
        <v>7810</v>
      </c>
      <c r="S95" s="95">
        <v>70</v>
      </c>
      <c r="T95" s="109" t="s">
        <v>179</v>
      </c>
      <c r="V95" s="96"/>
      <c r="AA95" s="96" t="s">
        <v>180</v>
      </c>
      <c r="AE95" s="56" t="s">
        <v>178</v>
      </c>
      <c r="AF95" s="759">
        <v>570</v>
      </c>
      <c r="AG95" s="63" t="s">
        <v>178</v>
      </c>
      <c r="AH95" s="759">
        <v>5</v>
      </c>
      <c r="AI95" s="88" t="s">
        <v>181</v>
      </c>
      <c r="AJ95" s="56" t="s">
        <v>178</v>
      </c>
      <c r="AK95" s="145">
        <v>3120</v>
      </c>
      <c r="AL95" s="60" t="s">
        <v>182</v>
      </c>
      <c r="AM95" s="60" t="s">
        <v>178</v>
      </c>
      <c r="AN95" s="60">
        <v>30</v>
      </c>
      <c r="AO95" s="73" t="s">
        <v>183</v>
      </c>
      <c r="AP95" s="56" t="s">
        <v>178</v>
      </c>
      <c r="AQ95" s="757">
        <v>520</v>
      </c>
      <c r="AR95" s="60" t="s">
        <v>178</v>
      </c>
      <c r="AS95" s="60">
        <v>5</v>
      </c>
      <c r="AT95" s="73" t="s">
        <v>181</v>
      </c>
      <c r="AU95" s="56" t="s">
        <v>178</v>
      </c>
      <c r="AV95" s="59">
        <v>350</v>
      </c>
      <c r="AW95" s="114" t="s">
        <v>178</v>
      </c>
      <c r="AX95" s="115">
        <v>3</v>
      </c>
      <c r="AY95" s="56" t="s">
        <v>178</v>
      </c>
      <c r="AZ95" s="61">
        <v>60</v>
      </c>
      <c r="BA95" s="60" t="s">
        <v>178</v>
      </c>
      <c r="BB95" s="73">
        <v>1</v>
      </c>
      <c r="BC95" s="56" t="s">
        <v>178</v>
      </c>
      <c r="BD95" s="761">
        <v>3660</v>
      </c>
      <c r="BE95" s="56" t="s">
        <v>178</v>
      </c>
      <c r="BF95" s="99">
        <v>235</v>
      </c>
      <c r="BG95" s="56" t="s">
        <v>184</v>
      </c>
      <c r="BH95" s="152">
        <v>3120</v>
      </c>
      <c r="BI95" s="60" t="s">
        <v>185</v>
      </c>
      <c r="BJ95" s="60">
        <v>30</v>
      </c>
      <c r="BK95" s="60" t="s">
        <v>181</v>
      </c>
      <c r="BL95" s="73" t="s">
        <v>186</v>
      </c>
      <c r="BN95" s="100" t="s">
        <v>414</v>
      </c>
    </row>
    <row r="96" spans="1:66" ht="37.5">
      <c r="A96" s="770"/>
      <c r="B96" s="101"/>
      <c r="C96" s="102"/>
      <c r="D96" s="103" t="s">
        <v>187</v>
      </c>
      <c r="F96" s="104">
        <v>38700</v>
      </c>
      <c r="G96" s="105"/>
      <c r="H96" s="57" t="s">
        <v>178</v>
      </c>
      <c r="I96" s="106">
        <v>360</v>
      </c>
      <c r="J96" s="107"/>
      <c r="K96" s="108" t="s">
        <v>413</v>
      </c>
      <c r="M96" s="758"/>
      <c r="N96" s="140"/>
      <c r="O96" s="140"/>
      <c r="P96" s="141"/>
      <c r="Q96" s="56" t="s">
        <v>178</v>
      </c>
      <c r="R96" s="106">
        <v>7810</v>
      </c>
      <c r="S96" s="109">
        <v>70</v>
      </c>
      <c r="T96" s="109" t="s">
        <v>179</v>
      </c>
      <c r="U96" s="56" t="s">
        <v>178</v>
      </c>
      <c r="V96" s="110">
        <v>54720</v>
      </c>
      <c r="W96" s="111" t="s">
        <v>178</v>
      </c>
      <c r="X96" s="111">
        <v>540</v>
      </c>
      <c r="Y96" s="112" t="s">
        <v>181</v>
      </c>
      <c r="Z96" s="56" t="s">
        <v>178</v>
      </c>
      <c r="AA96" s="113">
        <v>46910</v>
      </c>
      <c r="AB96" s="111" t="s">
        <v>178</v>
      </c>
      <c r="AC96" s="111">
        <v>460</v>
      </c>
      <c r="AD96" s="112" t="s">
        <v>181</v>
      </c>
      <c r="AF96" s="760"/>
      <c r="AG96" s="102"/>
      <c r="AH96" s="760"/>
      <c r="AI96" s="103"/>
      <c r="AK96" s="146"/>
      <c r="AL96" s="60"/>
      <c r="AM96" s="60"/>
      <c r="AN96" s="60"/>
      <c r="AO96" s="73"/>
      <c r="AQ96" s="758"/>
      <c r="AR96" s="60"/>
      <c r="AS96" s="60"/>
      <c r="AT96" s="73"/>
      <c r="AV96" s="59" t="s">
        <v>205</v>
      </c>
      <c r="AW96" s="114"/>
      <c r="AX96" s="115" t="s">
        <v>206</v>
      </c>
      <c r="AZ96" s="61" t="s">
        <v>205</v>
      </c>
      <c r="BA96" s="60"/>
      <c r="BB96" s="73" t="s">
        <v>206</v>
      </c>
      <c r="BD96" s="762"/>
      <c r="BF96" s="75" t="s">
        <v>443</v>
      </c>
      <c r="BH96" s="152"/>
      <c r="BI96" s="60"/>
      <c r="BJ96" s="60"/>
      <c r="BK96" s="60"/>
      <c r="BL96" s="73"/>
      <c r="BN96" s="116">
        <v>0.98</v>
      </c>
    </row>
    <row r="97" spans="1:66" ht="75">
      <c r="A97" s="770"/>
      <c r="B97" s="117" t="s">
        <v>198</v>
      </c>
      <c r="C97" s="60" t="s">
        <v>176</v>
      </c>
      <c r="D97" s="73" t="s">
        <v>177</v>
      </c>
      <c r="F97" s="89">
        <v>29100</v>
      </c>
      <c r="G97" s="90">
        <v>36910</v>
      </c>
      <c r="H97" s="57" t="s">
        <v>178</v>
      </c>
      <c r="I97" s="91">
        <v>270</v>
      </c>
      <c r="J97" s="92">
        <v>350</v>
      </c>
      <c r="K97" s="93" t="s">
        <v>413</v>
      </c>
      <c r="L97" s="56" t="s">
        <v>178</v>
      </c>
      <c r="M97" s="757">
        <v>600</v>
      </c>
      <c r="N97" s="60" t="s">
        <v>178</v>
      </c>
      <c r="O97" s="60">
        <v>6</v>
      </c>
      <c r="P97" s="143" t="s">
        <v>179</v>
      </c>
      <c r="Q97" s="56" t="s">
        <v>178</v>
      </c>
      <c r="R97" s="94">
        <v>7810</v>
      </c>
      <c r="S97" s="95">
        <v>70</v>
      </c>
      <c r="T97" s="109" t="s">
        <v>179</v>
      </c>
      <c r="V97" s="96"/>
      <c r="AA97" s="96" t="s">
        <v>180</v>
      </c>
      <c r="AE97" s="56" t="s">
        <v>178</v>
      </c>
      <c r="AF97" s="759">
        <v>480</v>
      </c>
      <c r="AG97" s="60" t="s">
        <v>178</v>
      </c>
      <c r="AH97" s="759">
        <v>4</v>
      </c>
      <c r="AI97" s="73" t="s">
        <v>181</v>
      </c>
      <c r="AJ97" s="56" t="s">
        <v>178</v>
      </c>
      <c r="AK97" s="145">
        <v>2600</v>
      </c>
      <c r="AL97" s="63" t="s">
        <v>182</v>
      </c>
      <c r="AM97" s="63" t="s">
        <v>178</v>
      </c>
      <c r="AN97" s="63">
        <v>20</v>
      </c>
      <c r="AO97" s="88" t="s">
        <v>183</v>
      </c>
      <c r="AP97" s="56" t="s">
        <v>178</v>
      </c>
      <c r="AQ97" s="757">
        <v>500</v>
      </c>
      <c r="AR97" s="63" t="s">
        <v>178</v>
      </c>
      <c r="AS97" s="63">
        <v>5</v>
      </c>
      <c r="AT97" s="88" t="s">
        <v>181</v>
      </c>
      <c r="AU97" s="56" t="s">
        <v>178</v>
      </c>
      <c r="AV97" s="62">
        <v>300</v>
      </c>
      <c r="AW97" s="97" t="s">
        <v>178</v>
      </c>
      <c r="AX97" s="98">
        <v>3</v>
      </c>
      <c r="AY97" s="56" t="s">
        <v>178</v>
      </c>
      <c r="AZ97" s="64">
        <v>50</v>
      </c>
      <c r="BA97" s="63" t="s">
        <v>178</v>
      </c>
      <c r="BB97" s="88">
        <v>1</v>
      </c>
      <c r="BC97" s="56" t="s">
        <v>178</v>
      </c>
      <c r="BD97" s="761">
        <v>3160</v>
      </c>
      <c r="BE97" s="56" t="s">
        <v>178</v>
      </c>
      <c r="BF97" s="99">
        <v>235</v>
      </c>
      <c r="BG97" s="56" t="s">
        <v>184</v>
      </c>
      <c r="BH97" s="151">
        <v>2600</v>
      </c>
      <c r="BI97" s="63" t="s">
        <v>185</v>
      </c>
      <c r="BJ97" s="63">
        <v>20</v>
      </c>
      <c r="BK97" s="63" t="s">
        <v>181</v>
      </c>
      <c r="BL97" s="88" t="s">
        <v>186</v>
      </c>
      <c r="BN97" s="100" t="s">
        <v>414</v>
      </c>
    </row>
    <row r="98" spans="1:66" ht="37.5">
      <c r="A98" s="770"/>
      <c r="B98" s="117"/>
      <c r="C98" s="60"/>
      <c r="D98" s="73" t="s">
        <v>187</v>
      </c>
      <c r="F98" s="104">
        <v>36910</v>
      </c>
      <c r="G98" s="105"/>
      <c r="H98" s="57" t="s">
        <v>178</v>
      </c>
      <c r="I98" s="106">
        <v>350</v>
      </c>
      <c r="J98" s="107"/>
      <c r="K98" s="108" t="s">
        <v>413</v>
      </c>
      <c r="M98" s="758"/>
      <c r="N98" s="60"/>
      <c r="O98" s="60"/>
      <c r="P98" s="143"/>
      <c r="Q98" s="56" t="s">
        <v>178</v>
      </c>
      <c r="R98" s="106">
        <v>7810</v>
      </c>
      <c r="S98" s="109">
        <v>70</v>
      </c>
      <c r="T98" s="109" t="s">
        <v>179</v>
      </c>
      <c r="U98" s="56" t="s">
        <v>178</v>
      </c>
      <c r="V98" s="110">
        <v>54720</v>
      </c>
      <c r="W98" s="111" t="s">
        <v>178</v>
      </c>
      <c r="X98" s="111">
        <v>540</v>
      </c>
      <c r="Y98" s="112" t="s">
        <v>181</v>
      </c>
      <c r="Z98" s="56" t="s">
        <v>178</v>
      </c>
      <c r="AA98" s="113">
        <v>46910</v>
      </c>
      <c r="AB98" s="111" t="s">
        <v>178</v>
      </c>
      <c r="AC98" s="111">
        <v>460</v>
      </c>
      <c r="AD98" s="112" t="s">
        <v>181</v>
      </c>
      <c r="AF98" s="760"/>
      <c r="AG98" s="60"/>
      <c r="AH98" s="760"/>
      <c r="AI98" s="73"/>
      <c r="AK98" s="146"/>
      <c r="AL98" s="102"/>
      <c r="AM98" s="102"/>
      <c r="AN98" s="102"/>
      <c r="AO98" s="103"/>
      <c r="AQ98" s="758"/>
      <c r="AR98" s="102"/>
      <c r="AS98" s="102"/>
      <c r="AT98" s="103"/>
      <c r="AV98" s="118" t="s">
        <v>205</v>
      </c>
      <c r="AW98" s="119"/>
      <c r="AX98" s="120" t="s">
        <v>206</v>
      </c>
      <c r="AZ98" s="121" t="s">
        <v>205</v>
      </c>
      <c r="BA98" s="102"/>
      <c r="BB98" s="103" t="s">
        <v>206</v>
      </c>
      <c r="BD98" s="762"/>
      <c r="BF98" s="75" t="s">
        <v>443</v>
      </c>
      <c r="BH98" s="153"/>
      <c r="BI98" s="102"/>
      <c r="BJ98" s="102"/>
      <c r="BK98" s="102"/>
      <c r="BL98" s="103"/>
      <c r="BN98" s="116">
        <v>0.91</v>
      </c>
    </row>
    <row r="99" spans="1:66" ht="75">
      <c r="A99" s="770"/>
      <c r="B99" s="87" t="s">
        <v>199</v>
      </c>
      <c r="C99" s="63" t="s">
        <v>176</v>
      </c>
      <c r="D99" s="88" t="s">
        <v>177</v>
      </c>
      <c r="F99" s="89">
        <v>27810</v>
      </c>
      <c r="G99" s="90">
        <v>35620</v>
      </c>
      <c r="H99" s="57" t="s">
        <v>178</v>
      </c>
      <c r="I99" s="91">
        <v>250</v>
      </c>
      <c r="J99" s="92">
        <v>330</v>
      </c>
      <c r="K99" s="93" t="s">
        <v>413</v>
      </c>
      <c r="L99" s="56" t="s">
        <v>178</v>
      </c>
      <c r="M99" s="757">
        <v>520</v>
      </c>
      <c r="N99" s="144" t="s">
        <v>178</v>
      </c>
      <c r="O99" s="144">
        <v>5</v>
      </c>
      <c r="P99" s="142" t="s">
        <v>179</v>
      </c>
      <c r="Q99" s="56" t="s">
        <v>178</v>
      </c>
      <c r="R99" s="94">
        <v>7810</v>
      </c>
      <c r="S99" s="95">
        <v>70</v>
      </c>
      <c r="T99" s="109" t="s">
        <v>179</v>
      </c>
      <c r="V99" s="96"/>
      <c r="AA99" s="96" t="s">
        <v>180</v>
      </c>
      <c r="AE99" s="56" t="s">
        <v>178</v>
      </c>
      <c r="AF99" s="759">
        <v>410</v>
      </c>
      <c r="AG99" s="63" t="s">
        <v>178</v>
      </c>
      <c r="AH99" s="759">
        <v>4</v>
      </c>
      <c r="AI99" s="88" t="s">
        <v>181</v>
      </c>
      <c r="AJ99" s="56" t="s">
        <v>178</v>
      </c>
      <c r="AK99" s="145">
        <v>2230</v>
      </c>
      <c r="AL99" s="60" t="s">
        <v>182</v>
      </c>
      <c r="AM99" s="60" t="s">
        <v>178</v>
      </c>
      <c r="AN99" s="60">
        <v>20</v>
      </c>
      <c r="AO99" s="73" t="s">
        <v>183</v>
      </c>
      <c r="AP99" s="56" t="s">
        <v>178</v>
      </c>
      <c r="AQ99" s="757">
        <v>500</v>
      </c>
      <c r="AR99" s="60" t="s">
        <v>178</v>
      </c>
      <c r="AS99" s="60">
        <v>5</v>
      </c>
      <c r="AT99" s="73" t="s">
        <v>181</v>
      </c>
      <c r="AU99" s="56" t="s">
        <v>178</v>
      </c>
      <c r="AV99" s="59">
        <v>270</v>
      </c>
      <c r="AW99" s="114" t="s">
        <v>178</v>
      </c>
      <c r="AX99" s="115">
        <v>2</v>
      </c>
      <c r="AY99" s="56" t="s">
        <v>178</v>
      </c>
      <c r="AZ99" s="61">
        <v>40</v>
      </c>
      <c r="BA99" s="60" t="s">
        <v>178</v>
      </c>
      <c r="BB99" s="73">
        <v>1</v>
      </c>
      <c r="BC99" s="56" t="s">
        <v>178</v>
      </c>
      <c r="BD99" s="761">
        <v>2810</v>
      </c>
      <c r="BE99" s="56" t="s">
        <v>178</v>
      </c>
      <c r="BF99" s="99">
        <v>235</v>
      </c>
      <c r="BG99" s="56" t="s">
        <v>184</v>
      </c>
      <c r="BH99" s="152">
        <v>2230</v>
      </c>
      <c r="BI99" s="60" t="s">
        <v>185</v>
      </c>
      <c r="BJ99" s="60">
        <v>20</v>
      </c>
      <c r="BK99" s="60" t="s">
        <v>181</v>
      </c>
      <c r="BL99" s="73" t="s">
        <v>186</v>
      </c>
      <c r="BN99" s="100" t="s">
        <v>414</v>
      </c>
    </row>
    <row r="100" spans="1:66" ht="37.5">
      <c r="A100" s="770"/>
      <c r="B100" s="101"/>
      <c r="C100" s="102"/>
      <c r="D100" s="103" t="s">
        <v>187</v>
      </c>
      <c r="F100" s="104">
        <v>35620</v>
      </c>
      <c r="G100" s="105"/>
      <c r="H100" s="57" t="s">
        <v>178</v>
      </c>
      <c r="I100" s="106">
        <v>330</v>
      </c>
      <c r="J100" s="107"/>
      <c r="K100" s="108" t="s">
        <v>413</v>
      </c>
      <c r="M100" s="758"/>
      <c r="N100" s="140"/>
      <c r="O100" s="140"/>
      <c r="P100" s="141"/>
      <c r="Q100" s="56" t="s">
        <v>178</v>
      </c>
      <c r="R100" s="106">
        <v>7810</v>
      </c>
      <c r="S100" s="109">
        <v>70</v>
      </c>
      <c r="T100" s="109" t="s">
        <v>179</v>
      </c>
      <c r="U100" s="56" t="s">
        <v>178</v>
      </c>
      <c r="V100" s="110">
        <v>54720</v>
      </c>
      <c r="W100" s="111" t="s">
        <v>178</v>
      </c>
      <c r="X100" s="111">
        <v>540</v>
      </c>
      <c r="Y100" s="112" t="s">
        <v>181</v>
      </c>
      <c r="Z100" s="56" t="s">
        <v>178</v>
      </c>
      <c r="AA100" s="113">
        <v>46910</v>
      </c>
      <c r="AB100" s="111" t="s">
        <v>178</v>
      </c>
      <c r="AC100" s="111">
        <v>460</v>
      </c>
      <c r="AD100" s="112" t="s">
        <v>181</v>
      </c>
      <c r="AF100" s="760"/>
      <c r="AG100" s="102"/>
      <c r="AH100" s="760"/>
      <c r="AI100" s="103"/>
      <c r="AK100" s="146"/>
      <c r="AL100" s="60"/>
      <c r="AM100" s="60"/>
      <c r="AN100" s="60"/>
      <c r="AO100" s="73"/>
      <c r="AQ100" s="758"/>
      <c r="AR100" s="60"/>
      <c r="AS100" s="60"/>
      <c r="AT100" s="73"/>
      <c r="AV100" s="59" t="s">
        <v>205</v>
      </c>
      <c r="AW100" s="114"/>
      <c r="AX100" s="115" t="s">
        <v>206</v>
      </c>
      <c r="AZ100" s="61" t="s">
        <v>205</v>
      </c>
      <c r="BA100" s="60"/>
      <c r="BB100" s="73" t="s">
        <v>206</v>
      </c>
      <c r="BD100" s="762"/>
      <c r="BF100" s="75" t="s">
        <v>443</v>
      </c>
      <c r="BH100" s="152"/>
      <c r="BI100" s="60"/>
      <c r="BJ100" s="60"/>
      <c r="BK100" s="60"/>
      <c r="BL100" s="73"/>
      <c r="BN100" s="116">
        <v>0.94</v>
      </c>
    </row>
    <row r="101" spans="1:66" ht="75">
      <c r="A101" s="770"/>
      <c r="B101" s="117" t="s">
        <v>200</v>
      </c>
      <c r="C101" s="60" t="s">
        <v>176</v>
      </c>
      <c r="D101" s="73" t="s">
        <v>177</v>
      </c>
      <c r="F101" s="89">
        <v>26850</v>
      </c>
      <c r="G101" s="90">
        <v>34660</v>
      </c>
      <c r="H101" s="57" t="s">
        <v>178</v>
      </c>
      <c r="I101" s="91">
        <v>240</v>
      </c>
      <c r="J101" s="92">
        <v>320</v>
      </c>
      <c r="K101" s="93" t="s">
        <v>413</v>
      </c>
      <c r="L101" s="56" t="s">
        <v>178</v>
      </c>
      <c r="M101" s="757">
        <v>450</v>
      </c>
      <c r="N101" s="60" t="s">
        <v>178</v>
      </c>
      <c r="O101" s="60">
        <v>4</v>
      </c>
      <c r="P101" s="143" t="s">
        <v>179</v>
      </c>
      <c r="Q101" s="56" t="s">
        <v>178</v>
      </c>
      <c r="R101" s="94">
        <v>7810</v>
      </c>
      <c r="S101" s="95">
        <v>70</v>
      </c>
      <c r="T101" s="109" t="s">
        <v>179</v>
      </c>
      <c r="V101" s="96"/>
      <c r="AA101" s="96" t="s">
        <v>180</v>
      </c>
      <c r="AE101" s="56" t="s">
        <v>178</v>
      </c>
      <c r="AF101" s="759">
        <v>360</v>
      </c>
      <c r="AG101" s="60" t="s">
        <v>178</v>
      </c>
      <c r="AH101" s="759">
        <v>3</v>
      </c>
      <c r="AI101" s="73" t="s">
        <v>181</v>
      </c>
      <c r="AJ101" s="56" t="s">
        <v>178</v>
      </c>
      <c r="AK101" s="145">
        <v>1950</v>
      </c>
      <c r="AL101" s="63" t="s">
        <v>182</v>
      </c>
      <c r="AM101" s="63" t="s">
        <v>178</v>
      </c>
      <c r="AN101" s="63">
        <v>10</v>
      </c>
      <c r="AO101" s="88" t="s">
        <v>183</v>
      </c>
      <c r="AP101" s="56" t="s">
        <v>178</v>
      </c>
      <c r="AQ101" s="757">
        <v>500</v>
      </c>
      <c r="AR101" s="63" t="s">
        <v>178</v>
      </c>
      <c r="AS101" s="63">
        <v>5</v>
      </c>
      <c r="AT101" s="88" t="s">
        <v>181</v>
      </c>
      <c r="AU101" s="56" t="s">
        <v>178</v>
      </c>
      <c r="AV101" s="62">
        <v>250</v>
      </c>
      <c r="AW101" s="97" t="s">
        <v>178</v>
      </c>
      <c r="AX101" s="98">
        <v>2</v>
      </c>
      <c r="AY101" s="56" t="s">
        <v>178</v>
      </c>
      <c r="AZ101" s="64">
        <v>40</v>
      </c>
      <c r="BA101" s="63" t="s">
        <v>178</v>
      </c>
      <c r="BB101" s="88">
        <v>1</v>
      </c>
      <c r="BC101" s="56" t="s">
        <v>178</v>
      </c>
      <c r="BD101" s="761">
        <v>2540</v>
      </c>
      <c r="BE101" s="56" t="s">
        <v>178</v>
      </c>
      <c r="BF101" s="99">
        <v>235</v>
      </c>
      <c r="BG101" s="56" t="s">
        <v>184</v>
      </c>
      <c r="BH101" s="151">
        <v>1950</v>
      </c>
      <c r="BI101" s="63" t="s">
        <v>185</v>
      </c>
      <c r="BJ101" s="63">
        <v>20</v>
      </c>
      <c r="BK101" s="63" t="s">
        <v>181</v>
      </c>
      <c r="BL101" s="88" t="s">
        <v>186</v>
      </c>
      <c r="BN101" s="100" t="s">
        <v>414</v>
      </c>
    </row>
    <row r="102" spans="1:66" ht="37.5">
      <c r="A102" s="770"/>
      <c r="B102" s="117"/>
      <c r="C102" s="60"/>
      <c r="D102" s="73" t="s">
        <v>187</v>
      </c>
      <c r="F102" s="104">
        <v>34660</v>
      </c>
      <c r="G102" s="105"/>
      <c r="H102" s="57" t="s">
        <v>178</v>
      </c>
      <c r="I102" s="106">
        <v>320</v>
      </c>
      <c r="J102" s="107"/>
      <c r="K102" s="108" t="s">
        <v>413</v>
      </c>
      <c r="M102" s="758"/>
      <c r="N102" s="60"/>
      <c r="O102" s="60"/>
      <c r="P102" s="143"/>
      <c r="Q102" s="56" t="s">
        <v>178</v>
      </c>
      <c r="R102" s="106">
        <v>7810</v>
      </c>
      <c r="S102" s="109">
        <v>70</v>
      </c>
      <c r="T102" s="109" t="s">
        <v>179</v>
      </c>
      <c r="U102" s="56" t="s">
        <v>178</v>
      </c>
      <c r="V102" s="110">
        <v>54720</v>
      </c>
      <c r="W102" s="111" t="s">
        <v>178</v>
      </c>
      <c r="X102" s="111">
        <v>540</v>
      </c>
      <c r="Y102" s="112" t="s">
        <v>181</v>
      </c>
      <c r="Z102" s="56" t="s">
        <v>178</v>
      </c>
      <c r="AA102" s="113">
        <v>46910</v>
      </c>
      <c r="AB102" s="111" t="s">
        <v>178</v>
      </c>
      <c r="AC102" s="111">
        <v>460</v>
      </c>
      <c r="AD102" s="112" t="s">
        <v>181</v>
      </c>
      <c r="AF102" s="760"/>
      <c r="AG102" s="60"/>
      <c r="AH102" s="760"/>
      <c r="AI102" s="73"/>
      <c r="AK102" s="146"/>
      <c r="AL102" s="102"/>
      <c r="AM102" s="102"/>
      <c r="AN102" s="102"/>
      <c r="AO102" s="103"/>
      <c r="AQ102" s="758"/>
      <c r="AR102" s="102"/>
      <c r="AS102" s="102"/>
      <c r="AT102" s="103"/>
      <c r="AV102" s="118" t="s">
        <v>205</v>
      </c>
      <c r="AW102" s="119"/>
      <c r="AX102" s="120" t="s">
        <v>206</v>
      </c>
      <c r="AZ102" s="121" t="s">
        <v>205</v>
      </c>
      <c r="BA102" s="102"/>
      <c r="BB102" s="103" t="s">
        <v>206</v>
      </c>
      <c r="BD102" s="762"/>
      <c r="BF102" s="75" t="s">
        <v>443</v>
      </c>
      <c r="BH102" s="153"/>
      <c r="BI102" s="102"/>
      <c r="BJ102" s="102"/>
      <c r="BK102" s="102"/>
      <c r="BL102" s="103"/>
      <c r="BN102" s="116">
        <v>0.98</v>
      </c>
    </row>
    <row r="103" spans="1:66" ht="75">
      <c r="A103" s="770"/>
      <c r="B103" s="87" t="s">
        <v>201</v>
      </c>
      <c r="C103" s="63" t="s">
        <v>176</v>
      </c>
      <c r="D103" s="88" t="s">
        <v>177</v>
      </c>
      <c r="F103" s="89">
        <v>26100</v>
      </c>
      <c r="G103" s="90">
        <v>33910</v>
      </c>
      <c r="H103" s="57" t="s">
        <v>178</v>
      </c>
      <c r="I103" s="91">
        <v>240</v>
      </c>
      <c r="J103" s="92">
        <v>320</v>
      </c>
      <c r="K103" s="93" t="s">
        <v>413</v>
      </c>
      <c r="L103" s="56" t="s">
        <v>178</v>
      </c>
      <c r="M103" s="757">
        <v>400</v>
      </c>
      <c r="N103" s="144" t="s">
        <v>178</v>
      </c>
      <c r="O103" s="144">
        <v>4</v>
      </c>
      <c r="P103" s="142" t="s">
        <v>179</v>
      </c>
      <c r="Q103" s="56" t="s">
        <v>178</v>
      </c>
      <c r="R103" s="94">
        <v>7810</v>
      </c>
      <c r="S103" s="95">
        <v>70</v>
      </c>
      <c r="T103" s="109" t="s">
        <v>179</v>
      </c>
      <c r="V103" s="96"/>
      <c r="AA103" s="96" t="s">
        <v>180</v>
      </c>
      <c r="AE103" s="56" t="s">
        <v>178</v>
      </c>
      <c r="AF103" s="759">
        <v>320</v>
      </c>
      <c r="AG103" s="63" t="s">
        <v>178</v>
      </c>
      <c r="AH103" s="759">
        <v>3</v>
      </c>
      <c r="AI103" s="88" t="s">
        <v>181</v>
      </c>
      <c r="AJ103" s="56" t="s">
        <v>178</v>
      </c>
      <c r="AK103" s="145">
        <v>1730</v>
      </c>
      <c r="AL103" s="60" t="s">
        <v>182</v>
      </c>
      <c r="AM103" s="60" t="s">
        <v>178</v>
      </c>
      <c r="AN103" s="60">
        <v>10</v>
      </c>
      <c r="AO103" s="73" t="s">
        <v>183</v>
      </c>
      <c r="AP103" s="56" t="s">
        <v>178</v>
      </c>
      <c r="AQ103" s="757">
        <v>500</v>
      </c>
      <c r="AR103" s="60" t="s">
        <v>178</v>
      </c>
      <c r="AS103" s="60">
        <v>5</v>
      </c>
      <c r="AT103" s="73" t="s">
        <v>181</v>
      </c>
      <c r="AU103" s="56" t="s">
        <v>178</v>
      </c>
      <c r="AV103" s="59">
        <v>220</v>
      </c>
      <c r="AW103" s="114" t="s">
        <v>178</v>
      </c>
      <c r="AX103" s="115">
        <v>2</v>
      </c>
      <c r="AY103" s="56" t="s">
        <v>178</v>
      </c>
      <c r="AZ103" s="61">
        <v>40</v>
      </c>
      <c r="BA103" s="60" t="s">
        <v>178</v>
      </c>
      <c r="BB103" s="73">
        <v>1</v>
      </c>
      <c r="BC103" s="56" t="s">
        <v>178</v>
      </c>
      <c r="BD103" s="761">
        <v>2440</v>
      </c>
      <c r="BE103" s="56" t="s">
        <v>178</v>
      </c>
      <c r="BF103" s="99">
        <v>235</v>
      </c>
      <c r="BG103" s="56" t="s">
        <v>184</v>
      </c>
      <c r="BH103" s="152">
        <v>1730</v>
      </c>
      <c r="BI103" s="60" t="s">
        <v>185</v>
      </c>
      <c r="BJ103" s="60">
        <v>10</v>
      </c>
      <c r="BK103" s="60" t="s">
        <v>181</v>
      </c>
      <c r="BL103" s="73" t="s">
        <v>186</v>
      </c>
      <c r="BN103" s="100" t="s">
        <v>414</v>
      </c>
    </row>
    <row r="104" spans="1:66" ht="37.5">
      <c r="A104" s="770"/>
      <c r="B104" s="101"/>
      <c r="C104" s="102"/>
      <c r="D104" s="103" t="s">
        <v>187</v>
      </c>
      <c r="F104" s="104">
        <v>33910</v>
      </c>
      <c r="G104" s="105"/>
      <c r="H104" s="57" t="s">
        <v>178</v>
      </c>
      <c r="I104" s="106">
        <v>320</v>
      </c>
      <c r="J104" s="107"/>
      <c r="K104" s="108" t="s">
        <v>413</v>
      </c>
      <c r="M104" s="758"/>
      <c r="N104" s="140"/>
      <c r="O104" s="140"/>
      <c r="P104" s="141"/>
      <c r="Q104" s="56" t="s">
        <v>178</v>
      </c>
      <c r="R104" s="106">
        <v>7810</v>
      </c>
      <c r="S104" s="109">
        <v>70</v>
      </c>
      <c r="T104" s="109" t="s">
        <v>179</v>
      </c>
      <c r="U104" s="56" t="s">
        <v>178</v>
      </c>
      <c r="V104" s="110">
        <v>54720</v>
      </c>
      <c r="W104" s="111" t="s">
        <v>178</v>
      </c>
      <c r="X104" s="111">
        <v>540</v>
      </c>
      <c r="Y104" s="112" t="s">
        <v>181</v>
      </c>
      <c r="Z104" s="56" t="s">
        <v>178</v>
      </c>
      <c r="AA104" s="113">
        <v>46910</v>
      </c>
      <c r="AB104" s="111" t="s">
        <v>178</v>
      </c>
      <c r="AC104" s="111">
        <v>460</v>
      </c>
      <c r="AD104" s="112" t="s">
        <v>181</v>
      </c>
      <c r="AF104" s="760"/>
      <c r="AG104" s="102"/>
      <c r="AH104" s="760"/>
      <c r="AI104" s="103"/>
      <c r="AK104" s="146"/>
      <c r="AL104" s="60"/>
      <c r="AM104" s="60"/>
      <c r="AN104" s="60"/>
      <c r="AO104" s="73"/>
      <c r="AQ104" s="758"/>
      <c r="AR104" s="60"/>
      <c r="AS104" s="60"/>
      <c r="AT104" s="73"/>
      <c r="AV104" s="59" t="s">
        <v>205</v>
      </c>
      <c r="AW104" s="114"/>
      <c r="AX104" s="115" t="s">
        <v>206</v>
      </c>
      <c r="AZ104" s="61" t="s">
        <v>205</v>
      </c>
      <c r="BA104" s="60"/>
      <c r="BB104" s="73" t="s">
        <v>206</v>
      </c>
      <c r="BD104" s="762"/>
      <c r="BF104" s="75" t="s">
        <v>443</v>
      </c>
      <c r="BH104" s="152"/>
      <c r="BI104" s="60"/>
      <c r="BJ104" s="60"/>
      <c r="BK104" s="60"/>
      <c r="BL104" s="73"/>
      <c r="BN104" s="116">
        <v>0.98</v>
      </c>
    </row>
    <row r="105" spans="1:66" ht="75">
      <c r="A105" s="770"/>
      <c r="B105" s="117" t="s">
        <v>202</v>
      </c>
      <c r="C105" s="60" t="s">
        <v>176</v>
      </c>
      <c r="D105" s="73" t="s">
        <v>177</v>
      </c>
      <c r="F105" s="89">
        <v>25510</v>
      </c>
      <c r="G105" s="90">
        <v>33320</v>
      </c>
      <c r="H105" s="57" t="s">
        <v>178</v>
      </c>
      <c r="I105" s="91">
        <v>230</v>
      </c>
      <c r="J105" s="92">
        <v>310</v>
      </c>
      <c r="K105" s="93" t="s">
        <v>413</v>
      </c>
      <c r="L105" s="56" t="s">
        <v>178</v>
      </c>
      <c r="M105" s="757">
        <v>360</v>
      </c>
      <c r="N105" s="60" t="s">
        <v>178</v>
      </c>
      <c r="O105" s="60">
        <v>3</v>
      </c>
      <c r="P105" s="143" t="s">
        <v>179</v>
      </c>
      <c r="Q105" s="56" t="s">
        <v>178</v>
      </c>
      <c r="R105" s="94">
        <v>7810</v>
      </c>
      <c r="S105" s="95">
        <v>70</v>
      </c>
      <c r="T105" s="109" t="s">
        <v>179</v>
      </c>
      <c r="V105" s="96"/>
      <c r="AA105" s="96" t="s">
        <v>180</v>
      </c>
      <c r="AE105" s="56" t="s">
        <v>178</v>
      </c>
      <c r="AF105" s="759">
        <v>280</v>
      </c>
      <c r="AG105" s="60" t="s">
        <v>178</v>
      </c>
      <c r="AH105" s="759">
        <v>2</v>
      </c>
      <c r="AI105" s="73" t="s">
        <v>181</v>
      </c>
      <c r="AJ105" s="56" t="s">
        <v>178</v>
      </c>
      <c r="AK105" s="145">
        <v>1560</v>
      </c>
      <c r="AL105" s="63" t="s">
        <v>182</v>
      </c>
      <c r="AM105" s="63" t="s">
        <v>178</v>
      </c>
      <c r="AN105" s="63">
        <v>10</v>
      </c>
      <c r="AO105" s="88" t="s">
        <v>183</v>
      </c>
      <c r="AP105" s="56" t="s">
        <v>178</v>
      </c>
      <c r="AQ105" s="757">
        <v>500</v>
      </c>
      <c r="AR105" s="63" t="s">
        <v>178</v>
      </c>
      <c r="AS105" s="63">
        <v>5</v>
      </c>
      <c r="AT105" s="88" t="s">
        <v>181</v>
      </c>
      <c r="AU105" s="56" t="s">
        <v>178</v>
      </c>
      <c r="AV105" s="62">
        <v>200</v>
      </c>
      <c r="AW105" s="97" t="s">
        <v>178</v>
      </c>
      <c r="AX105" s="98">
        <v>2</v>
      </c>
      <c r="AY105" s="56" t="s">
        <v>178</v>
      </c>
      <c r="AZ105" s="64">
        <v>30</v>
      </c>
      <c r="BA105" s="63" t="s">
        <v>178</v>
      </c>
      <c r="BB105" s="88">
        <v>1</v>
      </c>
      <c r="BC105" s="56" t="s">
        <v>178</v>
      </c>
      <c r="BD105" s="761">
        <v>2360</v>
      </c>
      <c r="BE105" s="56" t="s">
        <v>178</v>
      </c>
      <c r="BF105" s="99">
        <v>235</v>
      </c>
      <c r="BG105" s="56" t="s">
        <v>184</v>
      </c>
      <c r="BH105" s="151">
        <v>1560</v>
      </c>
      <c r="BI105" s="63" t="s">
        <v>185</v>
      </c>
      <c r="BJ105" s="63">
        <v>10</v>
      </c>
      <c r="BK105" s="63" t="s">
        <v>181</v>
      </c>
      <c r="BL105" s="88" t="s">
        <v>186</v>
      </c>
      <c r="BN105" s="100" t="s">
        <v>414</v>
      </c>
    </row>
    <row r="106" spans="1:66" ht="37.5">
      <c r="A106" s="770"/>
      <c r="B106" s="117"/>
      <c r="C106" s="60"/>
      <c r="D106" s="73" t="s">
        <v>187</v>
      </c>
      <c r="F106" s="104">
        <v>33320</v>
      </c>
      <c r="G106" s="105"/>
      <c r="H106" s="57" t="s">
        <v>178</v>
      </c>
      <c r="I106" s="106">
        <v>310</v>
      </c>
      <c r="J106" s="107"/>
      <c r="K106" s="108" t="s">
        <v>413</v>
      </c>
      <c r="M106" s="758"/>
      <c r="N106" s="60"/>
      <c r="O106" s="60"/>
      <c r="P106" s="143"/>
      <c r="Q106" s="56" t="s">
        <v>178</v>
      </c>
      <c r="R106" s="106">
        <v>7810</v>
      </c>
      <c r="S106" s="109">
        <v>70</v>
      </c>
      <c r="T106" s="109" t="s">
        <v>179</v>
      </c>
      <c r="U106" s="56" t="s">
        <v>178</v>
      </c>
      <c r="V106" s="110">
        <v>54720</v>
      </c>
      <c r="W106" s="111" t="s">
        <v>178</v>
      </c>
      <c r="X106" s="111">
        <v>540</v>
      </c>
      <c r="Y106" s="112" t="s">
        <v>181</v>
      </c>
      <c r="Z106" s="56" t="s">
        <v>178</v>
      </c>
      <c r="AA106" s="113">
        <v>46910</v>
      </c>
      <c r="AB106" s="111" t="s">
        <v>178</v>
      </c>
      <c r="AC106" s="111">
        <v>460</v>
      </c>
      <c r="AD106" s="112" t="s">
        <v>181</v>
      </c>
      <c r="AF106" s="760"/>
      <c r="AG106" s="60"/>
      <c r="AH106" s="760"/>
      <c r="AI106" s="73"/>
      <c r="AK106" s="146"/>
      <c r="AL106" s="102"/>
      <c r="AM106" s="102"/>
      <c r="AN106" s="102"/>
      <c r="AO106" s="103"/>
      <c r="AQ106" s="758"/>
      <c r="AR106" s="102"/>
      <c r="AS106" s="102"/>
      <c r="AT106" s="103"/>
      <c r="AV106" s="118" t="s">
        <v>205</v>
      </c>
      <c r="AW106" s="119"/>
      <c r="AX106" s="120" t="s">
        <v>206</v>
      </c>
      <c r="AZ106" s="121" t="s">
        <v>205</v>
      </c>
      <c r="BA106" s="102"/>
      <c r="BB106" s="103" t="s">
        <v>206</v>
      </c>
      <c r="BD106" s="762"/>
      <c r="BF106" s="75" t="s">
        <v>443</v>
      </c>
      <c r="BH106" s="153"/>
      <c r="BI106" s="102"/>
      <c r="BJ106" s="102"/>
      <c r="BK106" s="102"/>
      <c r="BL106" s="103"/>
      <c r="BN106" s="116">
        <v>0.98</v>
      </c>
    </row>
    <row r="107" spans="1:66" ht="37.5">
      <c r="A107" s="770"/>
      <c r="B107" s="87" t="s">
        <v>203</v>
      </c>
      <c r="C107" s="63" t="s">
        <v>176</v>
      </c>
      <c r="D107" s="88" t="s">
        <v>177</v>
      </c>
      <c r="F107" s="89">
        <v>23610</v>
      </c>
      <c r="G107" s="90">
        <v>31420</v>
      </c>
      <c r="H107" s="57" t="s">
        <v>178</v>
      </c>
      <c r="I107" s="91">
        <v>210</v>
      </c>
      <c r="J107" s="92">
        <v>290</v>
      </c>
      <c r="K107" s="93" t="s">
        <v>413</v>
      </c>
      <c r="L107" s="56" t="s">
        <v>178</v>
      </c>
      <c r="M107" s="757">
        <v>330</v>
      </c>
      <c r="N107" s="144" t="s">
        <v>178</v>
      </c>
      <c r="O107" s="144">
        <v>3</v>
      </c>
      <c r="P107" s="142" t="s">
        <v>179</v>
      </c>
      <c r="Q107" s="56" t="s">
        <v>178</v>
      </c>
      <c r="R107" s="94">
        <v>7810</v>
      </c>
      <c r="S107" s="95">
        <v>70</v>
      </c>
      <c r="T107" s="109" t="s">
        <v>179</v>
      </c>
      <c r="V107" s="96"/>
      <c r="AA107" s="96" t="s">
        <v>180</v>
      </c>
      <c r="AE107" s="56" t="s">
        <v>178</v>
      </c>
      <c r="AF107" s="759">
        <v>260</v>
      </c>
      <c r="AG107" s="63" t="s">
        <v>178</v>
      </c>
      <c r="AH107" s="759">
        <v>2</v>
      </c>
      <c r="AI107" s="88" t="s">
        <v>181</v>
      </c>
      <c r="AJ107" s="56" t="s">
        <v>178</v>
      </c>
      <c r="AK107" s="145">
        <v>1420</v>
      </c>
      <c r="AL107" s="60" t="s">
        <v>182</v>
      </c>
      <c r="AM107" s="60" t="s">
        <v>178</v>
      </c>
      <c r="AN107" s="60">
        <v>10</v>
      </c>
      <c r="AO107" s="73" t="s">
        <v>183</v>
      </c>
      <c r="AP107" s="56" t="s">
        <v>178</v>
      </c>
      <c r="AQ107" s="757">
        <v>500</v>
      </c>
      <c r="AR107" s="60" t="s">
        <v>178</v>
      </c>
      <c r="AS107" s="60">
        <v>5</v>
      </c>
      <c r="AT107" s="73" t="s">
        <v>181</v>
      </c>
      <c r="AU107" s="56" t="s">
        <v>178</v>
      </c>
      <c r="AV107" s="59">
        <v>180</v>
      </c>
      <c r="AW107" s="114" t="s">
        <v>178</v>
      </c>
      <c r="AX107" s="115">
        <v>1</v>
      </c>
      <c r="AY107" s="56" t="s">
        <v>178</v>
      </c>
      <c r="AZ107" s="61">
        <v>30</v>
      </c>
      <c r="BA107" s="60" t="s">
        <v>178</v>
      </c>
      <c r="BB107" s="73">
        <v>1</v>
      </c>
      <c r="BC107" s="56" t="s">
        <v>178</v>
      </c>
      <c r="BD107" s="761">
        <v>2150</v>
      </c>
      <c r="BE107" s="56" t="s">
        <v>178</v>
      </c>
      <c r="BF107" s="99">
        <v>235</v>
      </c>
      <c r="BG107" s="56" t="s">
        <v>184</v>
      </c>
      <c r="BH107" s="152">
        <v>1420</v>
      </c>
      <c r="BI107" s="60" t="s">
        <v>185</v>
      </c>
      <c r="BJ107" s="60">
        <v>10</v>
      </c>
      <c r="BK107" s="60" t="s">
        <v>181</v>
      </c>
      <c r="BL107" s="73" t="s">
        <v>186</v>
      </c>
      <c r="BN107" s="100" t="s">
        <v>414</v>
      </c>
    </row>
    <row r="108" spans="1:66" ht="37.5">
      <c r="A108" s="770"/>
      <c r="B108" s="101"/>
      <c r="C108" s="102"/>
      <c r="D108" s="103" t="s">
        <v>187</v>
      </c>
      <c r="F108" s="104">
        <v>31420</v>
      </c>
      <c r="G108" s="105"/>
      <c r="H108" s="57" t="s">
        <v>178</v>
      </c>
      <c r="I108" s="106">
        <v>290</v>
      </c>
      <c r="J108" s="107"/>
      <c r="K108" s="108" t="s">
        <v>413</v>
      </c>
      <c r="M108" s="758"/>
      <c r="N108" s="140"/>
      <c r="O108" s="140"/>
      <c r="P108" s="141"/>
      <c r="Q108" s="56" t="s">
        <v>178</v>
      </c>
      <c r="R108" s="106">
        <v>7810</v>
      </c>
      <c r="S108" s="109">
        <v>70</v>
      </c>
      <c r="T108" s="109" t="s">
        <v>179</v>
      </c>
      <c r="U108" s="56" t="s">
        <v>178</v>
      </c>
      <c r="V108" s="110">
        <v>54720</v>
      </c>
      <c r="W108" s="111" t="s">
        <v>178</v>
      </c>
      <c r="X108" s="111">
        <v>540</v>
      </c>
      <c r="Y108" s="112" t="s">
        <v>181</v>
      </c>
      <c r="Z108" s="56" t="s">
        <v>178</v>
      </c>
      <c r="AA108" s="113">
        <v>46910</v>
      </c>
      <c r="AB108" s="111" t="s">
        <v>178</v>
      </c>
      <c r="AC108" s="111">
        <v>460</v>
      </c>
      <c r="AD108" s="112" t="s">
        <v>181</v>
      </c>
      <c r="AF108" s="760"/>
      <c r="AG108" s="102"/>
      <c r="AH108" s="760"/>
      <c r="AI108" s="103"/>
      <c r="AK108" s="146"/>
      <c r="AL108" s="60"/>
      <c r="AM108" s="60"/>
      <c r="AN108" s="60"/>
      <c r="AO108" s="73"/>
      <c r="AQ108" s="758"/>
      <c r="AR108" s="60"/>
      <c r="AS108" s="60"/>
      <c r="AT108" s="73"/>
      <c r="AV108" s="59" t="s">
        <v>205</v>
      </c>
      <c r="AW108" s="114"/>
      <c r="AX108" s="115" t="s">
        <v>206</v>
      </c>
      <c r="AZ108" s="61" t="s">
        <v>205</v>
      </c>
      <c r="BA108" s="60"/>
      <c r="BB108" s="73" t="s">
        <v>206</v>
      </c>
      <c r="BD108" s="762"/>
      <c r="BF108" s="75" t="s">
        <v>443</v>
      </c>
      <c r="BH108" s="152"/>
      <c r="BI108" s="60"/>
      <c r="BJ108" s="60"/>
      <c r="BK108" s="60"/>
      <c r="BL108" s="73"/>
      <c r="BN108" s="122">
        <v>0.98</v>
      </c>
    </row>
    <row r="109" spans="1:66" ht="37.5">
      <c r="A109" s="770" t="s">
        <v>208</v>
      </c>
      <c r="B109" s="117" t="s">
        <v>175</v>
      </c>
      <c r="C109" s="60" t="s">
        <v>176</v>
      </c>
      <c r="D109" s="73" t="s">
        <v>177</v>
      </c>
      <c r="F109" s="89">
        <v>109490</v>
      </c>
      <c r="G109" s="90">
        <v>117120</v>
      </c>
      <c r="H109" s="57" t="s">
        <v>178</v>
      </c>
      <c r="I109" s="91">
        <v>1070</v>
      </c>
      <c r="J109" s="92">
        <v>1150</v>
      </c>
      <c r="K109" s="93" t="s">
        <v>413</v>
      </c>
      <c r="L109" s="56" t="s">
        <v>178</v>
      </c>
      <c r="M109" s="757">
        <v>7110</v>
      </c>
      <c r="N109" s="60" t="s">
        <v>178</v>
      </c>
      <c r="O109" s="60">
        <v>70</v>
      </c>
      <c r="P109" s="143" t="s">
        <v>179</v>
      </c>
      <c r="Q109" s="56" t="s">
        <v>178</v>
      </c>
      <c r="R109" s="94">
        <v>7630</v>
      </c>
      <c r="S109" s="95">
        <v>70</v>
      </c>
      <c r="T109" s="109" t="s">
        <v>179</v>
      </c>
      <c r="V109" s="96"/>
      <c r="AA109" s="96" t="s">
        <v>180</v>
      </c>
      <c r="AE109" s="56" t="s">
        <v>178</v>
      </c>
      <c r="AF109" s="759">
        <v>5780</v>
      </c>
      <c r="AG109" s="60" t="s">
        <v>178</v>
      </c>
      <c r="AH109" s="759">
        <v>50</v>
      </c>
      <c r="AI109" s="73" t="s">
        <v>181</v>
      </c>
      <c r="AJ109" s="56" t="s">
        <v>178</v>
      </c>
      <c r="AK109" s="145">
        <v>30520</v>
      </c>
      <c r="AL109" s="63" t="s">
        <v>182</v>
      </c>
      <c r="AM109" s="63" t="s">
        <v>178</v>
      </c>
      <c r="AN109" s="63">
        <v>300</v>
      </c>
      <c r="AO109" s="88" t="s">
        <v>183</v>
      </c>
      <c r="AP109" s="56" t="s">
        <v>178</v>
      </c>
      <c r="AQ109" s="757">
        <v>3640</v>
      </c>
      <c r="AR109" s="63" t="s">
        <v>178</v>
      </c>
      <c r="AS109" s="63">
        <v>30</v>
      </c>
      <c r="AT109" s="88" t="s">
        <v>181</v>
      </c>
      <c r="AU109" s="56" t="s">
        <v>178</v>
      </c>
      <c r="AV109" s="62">
        <v>2730</v>
      </c>
      <c r="AW109" s="97" t="s">
        <v>178</v>
      </c>
      <c r="AX109" s="98">
        <v>20</v>
      </c>
      <c r="AY109" s="56" t="s">
        <v>178</v>
      </c>
      <c r="AZ109" s="64">
        <v>480</v>
      </c>
      <c r="BA109" s="63" t="s">
        <v>178</v>
      </c>
      <c r="BB109" s="88">
        <v>4</v>
      </c>
      <c r="BC109" s="56" t="s">
        <v>178</v>
      </c>
      <c r="BD109" s="761">
        <v>27330</v>
      </c>
      <c r="BE109" s="56" t="s">
        <v>178</v>
      </c>
      <c r="BF109" s="99">
        <v>235</v>
      </c>
      <c r="BG109" s="56" t="s">
        <v>184</v>
      </c>
      <c r="BH109" s="151">
        <v>30520</v>
      </c>
      <c r="BI109" s="63" t="s">
        <v>185</v>
      </c>
      <c r="BJ109" s="63">
        <v>300</v>
      </c>
      <c r="BK109" s="63" t="s">
        <v>181</v>
      </c>
      <c r="BL109" s="88" t="s">
        <v>186</v>
      </c>
      <c r="BN109" s="100" t="s">
        <v>414</v>
      </c>
    </row>
    <row r="110" spans="1:66" ht="37.5">
      <c r="A110" s="770"/>
      <c r="B110" s="117"/>
      <c r="C110" s="60"/>
      <c r="D110" s="73" t="s">
        <v>187</v>
      </c>
      <c r="F110" s="104">
        <v>117120</v>
      </c>
      <c r="G110" s="105"/>
      <c r="H110" s="57" t="s">
        <v>178</v>
      </c>
      <c r="I110" s="106">
        <v>1150</v>
      </c>
      <c r="J110" s="107"/>
      <c r="K110" s="108" t="s">
        <v>413</v>
      </c>
      <c r="M110" s="758"/>
      <c r="N110" s="60"/>
      <c r="O110" s="60"/>
      <c r="P110" s="143"/>
      <c r="Q110" s="56" t="s">
        <v>178</v>
      </c>
      <c r="R110" s="106">
        <v>7630</v>
      </c>
      <c r="S110" s="109">
        <v>70</v>
      </c>
      <c r="T110" s="109" t="s">
        <v>179</v>
      </c>
      <c r="U110" s="56" t="s">
        <v>178</v>
      </c>
      <c r="V110" s="110">
        <v>53420</v>
      </c>
      <c r="W110" s="111" t="s">
        <v>178</v>
      </c>
      <c r="X110" s="111">
        <v>530</v>
      </c>
      <c r="Y110" s="112" t="s">
        <v>181</v>
      </c>
      <c r="Z110" s="56" t="s">
        <v>178</v>
      </c>
      <c r="AA110" s="113">
        <v>45790</v>
      </c>
      <c r="AB110" s="111" t="s">
        <v>178</v>
      </c>
      <c r="AC110" s="111">
        <v>450</v>
      </c>
      <c r="AD110" s="112" t="s">
        <v>181</v>
      </c>
      <c r="AF110" s="760"/>
      <c r="AG110" s="60"/>
      <c r="AH110" s="760"/>
      <c r="AI110" s="73"/>
      <c r="AK110" s="146"/>
      <c r="AL110" s="102"/>
      <c r="AM110" s="102"/>
      <c r="AN110" s="102"/>
      <c r="AO110" s="103"/>
      <c r="AQ110" s="758"/>
      <c r="AR110" s="102"/>
      <c r="AS110" s="102"/>
      <c r="AT110" s="103"/>
      <c r="AV110" s="118" t="s">
        <v>441</v>
      </c>
      <c r="AW110" s="119"/>
      <c r="AX110" s="120" t="s">
        <v>442</v>
      </c>
      <c r="AZ110" s="121" t="s">
        <v>441</v>
      </c>
      <c r="BA110" s="102"/>
      <c r="BB110" s="103" t="s">
        <v>442</v>
      </c>
      <c r="BD110" s="762"/>
      <c r="BF110" s="75" t="s">
        <v>443</v>
      </c>
      <c r="BH110" s="153"/>
      <c r="BI110" s="102"/>
      <c r="BJ110" s="102"/>
      <c r="BK110" s="102"/>
      <c r="BL110" s="103"/>
      <c r="BN110" s="116">
        <v>0.63</v>
      </c>
    </row>
    <row r="111" spans="1:66" ht="75">
      <c r="A111" s="770"/>
      <c r="B111" s="87" t="s">
        <v>188</v>
      </c>
      <c r="C111" s="63" t="s">
        <v>176</v>
      </c>
      <c r="D111" s="88" t="s">
        <v>177</v>
      </c>
      <c r="F111" s="89">
        <v>67480</v>
      </c>
      <c r="G111" s="90">
        <v>75110</v>
      </c>
      <c r="H111" s="57" t="s">
        <v>178</v>
      </c>
      <c r="I111" s="91">
        <v>650</v>
      </c>
      <c r="J111" s="92">
        <v>730</v>
      </c>
      <c r="K111" s="93" t="s">
        <v>413</v>
      </c>
      <c r="L111" s="56" t="s">
        <v>178</v>
      </c>
      <c r="M111" s="757">
        <v>4260</v>
      </c>
      <c r="N111" s="144" t="s">
        <v>178</v>
      </c>
      <c r="O111" s="144">
        <v>40</v>
      </c>
      <c r="P111" s="142" t="s">
        <v>179</v>
      </c>
      <c r="Q111" s="56" t="s">
        <v>178</v>
      </c>
      <c r="R111" s="94">
        <v>7630</v>
      </c>
      <c r="S111" s="95">
        <v>70</v>
      </c>
      <c r="T111" s="109" t="s">
        <v>179</v>
      </c>
      <c r="V111" s="96"/>
      <c r="AA111" s="96" t="s">
        <v>180</v>
      </c>
      <c r="AE111" s="56" t="s">
        <v>178</v>
      </c>
      <c r="AF111" s="759">
        <v>3470</v>
      </c>
      <c r="AG111" s="63" t="s">
        <v>178</v>
      </c>
      <c r="AH111" s="759">
        <v>30</v>
      </c>
      <c r="AI111" s="88" t="s">
        <v>181</v>
      </c>
      <c r="AJ111" s="56" t="s">
        <v>178</v>
      </c>
      <c r="AK111" s="145">
        <v>18310</v>
      </c>
      <c r="AL111" s="60" t="s">
        <v>182</v>
      </c>
      <c r="AM111" s="60" t="s">
        <v>178</v>
      </c>
      <c r="AN111" s="60">
        <v>180</v>
      </c>
      <c r="AO111" s="73" t="s">
        <v>183</v>
      </c>
      <c r="AP111" s="56" t="s">
        <v>178</v>
      </c>
      <c r="AQ111" s="757">
        <v>2490</v>
      </c>
      <c r="AR111" s="60" t="s">
        <v>178</v>
      </c>
      <c r="AS111" s="60">
        <v>20</v>
      </c>
      <c r="AT111" s="73" t="s">
        <v>181</v>
      </c>
      <c r="AU111" s="56" t="s">
        <v>178</v>
      </c>
      <c r="AV111" s="59">
        <v>1630</v>
      </c>
      <c r="AW111" s="114" t="s">
        <v>178</v>
      </c>
      <c r="AX111" s="115">
        <v>10</v>
      </c>
      <c r="AY111" s="56" t="s">
        <v>178</v>
      </c>
      <c r="AZ111" s="61">
        <v>290</v>
      </c>
      <c r="BA111" s="60" t="s">
        <v>178</v>
      </c>
      <c r="BB111" s="73">
        <v>2</v>
      </c>
      <c r="BC111" s="56" t="s">
        <v>178</v>
      </c>
      <c r="BD111" s="761">
        <v>16800</v>
      </c>
      <c r="BE111" s="56" t="s">
        <v>178</v>
      </c>
      <c r="BF111" s="99">
        <v>235</v>
      </c>
      <c r="BG111" s="56" t="s">
        <v>184</v>
      </c>
      <c r="BH111" s="152">
        <v>18310</v>
      </c>
      <c r="BI111" s="60" t="s">
        <v>185</v>
      </c>
      <c r="BJ111" s="60">
        <v>180</v>
      </c>
      <c r="BK111" s="60" t="s">
        <v>181</v>
      </c>
      <c r="BL111" s="73" t="s">
        <v>186</v>
      </c>
      <c r="BN111" s="100" t="s">
        <v>414</v>
      </c>
    </row>
    <row r="112" spans="1:66" ht="37.5">
      <c r="A112" s="770"/>
      <c r="B112" s="101"/>
      <c r="C112" s="102"/>
      <c r="D112" s="103" t="s">
        <v>187</v>
      </c>
      <c r="F112" s="104">
        <v>75110</v>
      </c>
      <c r="G112" s="105"/>
      <c r="H112" s="57" t="s">
        <v>178</v>
      </c>
      <c r="I112" s="106">
        <v>730</v>
      </c>
      <c r="J112" s="107"/>
      <c r="K112" s="108" t="s">
        <v>413</v>
      </c>
      <c r="M112" s="758"/>
      <c r="N112" s="140"/>
      <c r="O112" s="140"/>
      <c r="P112" s="141"/>
      <c r="Q112" s="56" t="s">
        <v>178</v>
      </c>
      <c r="R112" s="106">
        <v>7630</v>
      </c>
      <c r="S112" s="109">
        <v>70</v>
      </c>
      <c r="T112" s="109" t="s">
        <v>179</v>
      </c>
      <c r="U112" s="56" t="s">
        <v>178</v>
      </c>
      <c r="V112" s="110">
        <v>53420</v>
      </c>
      <c r="W112" s="111" t="s">
        <v>178</v>
      </c>
      <c r="X112" s="111">
        <v>530</v>
      </c>
      <c r="Y112" s="112" t="s">
        <v>181</v>
      </c>
      <c r="Z112" s="56" t="s">
        <v>178</v>
      </c>
      <c r="AA112" s="113">
        <v>45790</v>
      </c>
      <c r="AB112" s="111" t="s">
        <v>178</v>
      </c>
      <c r="AC112" s="111">
        <v>450</v>
      </c>
      <c r="AD112" s="112" t="s">
        <v>181</v>
      </c>
      <c r="AF112" s="760"/>
      <c r="AG112" s="102"/>
      <c r="AH112" s="760"/>
      <c r="AI112" s="103"/>
      <c r="AK112" s="146"/>
      <c r="AL112" s="60"/>
      <c r="AM112" s="60"/>
      <c r="AN112" s="60"/>
      <c r="AO112" s="73"/>
      <c r="AQ112" s="758"/>
      <c r="AR112" s="60"/>
      <c r="AS112" s="60"/>
      <c r="AT112" s="73"/>
      <c r="AV112" s="59" t="s">
        <v>205</v>
      </c>
      <c r="AW112" s="114"/>
      <c r="AX112" s="115" t="s">
        <v>206</v>
      </c>
      <c r="AZ112" s="61" t="s">
        <v>205</v>
      </c>
      <c r="BA112" s="60"/>
      <c r="BB112" s="73" t="s">
        <v>206</v>
      </c>
      <c r="BD112" s="762"/>
      <c r="BF112" s="75" t="s">
        <v>443</v>
      </c>
      <c r="BH112" s="152"/>
      <c r="BI112" s="60"/>
      <c r="BJ112" s="60"/>
      <c r="BK112" s="60"/>
      <c r="BL112" s="73"/>
      <c r="BN112" s="116">
        <v>0.75</v>
      </c>
    </row>
    <row r="113" spans="1:66" ht="75">
      <c r="A113" s="770"/>
      <c r="B113" s="117" t="s">
        <v>189</v>
      </c>
      <c r="C113" s="60" t="s">
        <v>176</v>
      </c>
      <c r="D113" s="73" t="s">
        <v>177</v>
      </c>
      <c r="F113" s="89">
        <v>49480</v>
      </c>
      <c r="G113" s="90">
        <v>57110</v>
      </c>
      <c r="H113" s="57" t="s">
        <v>178</v>
      </c>
      <c r="I113" s="91">
        <v>470</v>
      </c>
      <c r="J113" s="92">
        <v>550</v>
      </c>
      <c r="K113" s="93" t="s">
        <v>413</v>
      </c>
      <c r="L113" s="56" t="s">
        <v>178</v>
      </c>
      <c r="M113" s="757">
        <v>3040</v>
      </c>
      <c r="N113" s="60" t="s">
        <v>178</v>
      </c>
      <c r="O113" s="60">
        <v>30</v>
      </c>
      <c r="P113" s="143" t="s">
        <v>179</v>
      </c>
      <c r="Q113" s="56" t="s">
        <v>178</v>
      </c>
      <c r="R113" s="94">
        <v>7630</v>
      </c>
      <c r="S113" s="95">
        <v>70</v>
      </c>
      <c r="T113" s="109" t="s">
        <v>179</v>
      </c>
      <c r="V113" s="96"/>
      <c r="AA113" s="96" t="s">
        <v>180</v>
      </c>
      <c r="AE113" s="56" t="s">
        <v>178</v>
      </c>
      <c r="AF113" s="759">
        <v>2480</v>
      </c>
      <c r="AG113" s="63" t="s">
        <v>178</v>
      </c>
      <c r="AH113" s="759">
        <v>20</v>
      </c>
      <c r="AI113" s="88" t="s">
        <v>181</v>
      </c>
      <c r="AJ113" s="56" t="s">
        <v>178</v>
      </c>
      <c r="AK113" s="145">
        <v>13080</v>
      </c>
      <c r="AL113" s="63" t="s">
        <v>182</v>
      </c>
      <c r="AM113" s="63" t="s">
        <v>178</v>
      </c>
      <c r="AN113" s="63">
        <v>130</v>
      </c>
      <c r="AO113" s="88" t="s">
        <v>183</v>
      </c>
      <c r="AP113" s="56" t="s">
        <v>178</v>
      </c>
      <c r="AQ113" s="757">
        <v>2000</v>
      </c>
      <c r="AR113" s="63" t="s">
        <v>178</v>
      </c>
      <c r="AS113" s="63">
        <v>20</v>
      </c>
      <c r="AT113" s="88" t="s">
        <v>181</v>
      </c>
      <c r="AU113" s="56" t="s">
        <v>178</v>
      </c>
      <c r="AV113" s="62">
        <v>1170</v>
      </c>
      <c r="AW113" s="97" t="s">
        <v>178</v>
      </c>
      <c r="AX113" s="98">
        <v>10</v>
      </c>
      <c r="AY113" s="56" t="s">
        <v>178</v>
      </c>
      <c r="AZ113" s="64">
        <v>200</v>
      </c>
      <c r="BA113" s="63" t="s">
        <v>178</v>
      </c>
      <c r="BB113" s="88">
        <v>2</v>
      </c>
      <c r="BC113" s="56" t="s">
        <v>178</v>
      </c>
      <c r="BD113" s="761">
        <v>12280</v>
      </c>
      <c r="BE113" s="56" t="s">
        <v>178</v>
      </c>
      <c r="BF113" s="99">
        <v>235</v>
      </c>
      <c r="BG113" s="56" t="s">
        <v>184</v>
      </c>
      <c r="BH113" s="151">
        <v>13080</v>
      </c>
      <c r="BI113" s="63" t="s">
        <v>185</v>
      </c>
      <c r="BJ113" s="63">
        <v>130</v>
      </c>
      <c r="BK113" s="63" t="s">
        <v>181</v>
      </c>
      <c r="BL113" s="88" t="s">
        <v>186</v>
      </c>
      <c r="BN113" s="100" t="s">
        <v>414</v>
      </c>
    </row>
    <row r="114" spans="1:66" ht="37.5">
      <c r="A114" s="770"/>
      <c r="B114" s="117"/>
      <c r="C114" s="60"/>
      <c r="D114" s="73" t="s">
        <v>187</v>
      </c>
      <c r="F114" s="104">
        <v>57110</v>
      </c>
      <c r="G114" s="105"/>
      <c r="H114" s="57" t="s">
        <v>178</v>
      </c>
      <c r="I114" s="106">
        <v>550</v>
      </c>
      <c r="J114" s="107"/>
      <c r="K114" s="108" t="s">
        <v>413</v>
      </c>
      <c r="M114" s="758"/>
      <c r="N114" s="60"/>
      <c r="O114" s="60"/>
      <c r="P114" s="143"/>
      <c r="Q114" s="56" t="s">
        <v>178</v>
      </c>
      <c r="R114" s="106">
        <v>7630</v>
      </c>
      <c r="S114" s="109">
        <v>70</v>
      </c>
      <c r="T114" s="109" t="s">
        <v>179</v>
      </c>
      <c r="U114" s="56" t="s">
        <v>178</v>
      </c>
      <c r="V114" s="110">
        <v>53420</v>
      </c>
      <c r="W114" s="111" t="s">
        <v>178</v>
      </c>
      <c r="X114" s="111">
        <v>530</v>
      </c>
      <c r="Y114" s="112" t="s">
        <v>181</v>
      </c>
      <c r="Z114" s="56" t="s">
        <v>178</v>
      </c>
      <c r="AA114" s="113">
        <v>45790</v>
      </c>
      <c r="AB114" s="111" t="s">
        <v>178</v>
      </c>
      <c r="AC114" s="111">
        <v>450</v>
      </c>
      <c r="AD114" s="112" t="s">
        <v>181</v>
      </c>
      <c r="AF114" s="760"/>
      <c r="AG114" s="102"/>
      <c r="AH114" s="760"/>
      <c r="AI114" s="103"/>
      <c r="AK114" s="146"/>
      <c r="AL114" s="102"/>
      <c r="AM114" s="102"/>
      <c r="AN114" s="102"/>
      <c r="AO114" s="103"/>
      <c r="AQ114" s="758"/>
      <c r="AR114" s="102"/>
      <c r="AS114" s="102"/>
      <c r="AT114" s="103"/>
      <c r="AV114" s="118" t="s">
        <v>205</v>
      </c>
      <c r="AW114" s="119"/>
      <c r="AX114" s="120" t="s">
        <v>206</v>
      </c>
      <c r="AZ114" s="121" t="s">
        <v>205</v>
      </c>
      <c r="BA114" s="102"/>
      <c r="BB114" s="103" t="s">
        <v>206</v>
      </c>
      <c r="BD114" s="762"/>
      <c r="BF114" s="75" t="s">
        <v>443</v>
      </c>
      <c r="BH114" s="153"/>
      <c r="BI114" s="102"/>
      <c r="BJ114" s="102"/>
      <c r="BK114" s="102"/>
      <c r="BL114" s="103"/>
      <c r="BN114" s="116">
        <v>0.95</v>
      </c>
    </row>
    <row r="115" spans="1:66" ht="75">
      <c r="A115" s="770"/>
      <c r="B115" s="87" t="s">
        <v>190</v>
      </c>
      <c r="C115" s="63" t="s">
        <v>176</v>
      </c>
      <c r="D115" s="88" t="s">
        <v>177</v>
      </c>
      <c r="F115" s="89">
        <v>49710</v>
      </c>
      <c r="G115" s="90">
        <v>57340</v>
      </c>
      <c r="H115" s="57" t="s">
        <v>178</v>
      </c>
      <c r="I115" s="91">
        <v>470</v>
      </c>
      <c r="J115" s="92">
        <v>550</v>
      </c>
      <c r="K115" s="93" t="s">
        <v>413</v>
      </c>
      <c r="L115" s="56" t="s">
        <v>178</v>
      </c>
      <c r="M115" s="757">
        <v>2370</v>
      </c>
      <c r="N115" s="144" t="s">
        <v>178</v>
      </c>
      <c r="O115" s="144">
        <v>20</v>
      </c>
      <c r="P115" s="142" t="s">
        <v>179</v>
      </c>
      <c r="Q115" s="56" t="s">
        <v>178</v>
      </c>
      <c r="R115" s="94">
        <v>7630</v>
      </c>
      <c r="S115" s="95">
        <v>70</v>
      </c>
      <c r="T115" s="109" t="s">
        <v>179</v>
      </c>
      <c r="V115" s="96"/>
      <c r="AA115" s="96" t="s">
        <v>180</v>
      </c>
      <c r="AE115" s="56" t="s">
        <v>178</v>
      </c>
      <c r="AF115" s="759" t="s">
        <v>184</v>
      </c>
      <c r="AG115" s="63" t="s">
        <v>178</v>
      </c>
      <c r="AH115" s="759" t="s">
        <v>184</v>
      </c>
      <c r="AI115" s="88"/>
      <c r="AJ115" s="56" t="s">
        <v>178</v>
      </c>
      <c r="AK115" s="145">
        <v>10170</v>
      </c>
      <c r="AL115" s="60" t="s">
        <v>182</v>
      </c>
      <c r="AM115" s="60" t="s">
        <v>178</v>
      </c>
      <c r="AN115" s="60">
        <v>100</v>
      </c>
      <c r="AO115" s="73" t="s">
        <v>183</v>
      </c>
      <c r="AP115" s="56" t="s">
        <v>178</v>
      </c>
      <c r="AQ115" s="757">
        <v>1730</v>
      </c>
      <c r="AR115" s="60" t="s">
        <v>178</v>
      </c>
      <c r="AS115" s="60">
        <v>10</v>
      </c>
      <c r="AT115" s="73" t="s">
        <v>181</v>
      </c>
      <c r="AU115" s="56" t="s">
        <v>178</v>
      </c>
      <c r="AV115" s="59">
        <v>910</v>
      </c>
      <c r="AW115" s="114" t="s">
        <v>178</v>
      </c>
      <c r="AX115" s="115">
        <v>9</v>
      </c>
      <c r="AY115" s="56" t="s">
        <v>178</v>
      </c>
      <c r="AZ115" s="61">
        <v>160</v>
      </c>
      <c r="BA115" s="60" t="s">
        <v>178</v>
      </c>
      <c r="BB115" s="73">
        <v>1</v>
      </c>
      <c r="BC115" s="56" t="s">
        <v>178</v>
      </c>
      <c r="BD115" s="761">
        <v>9770</v>
      </c>
      <c r="BE115" s="56" t="s">
        <v>178</v>
      </c>
      <c r="BF115" s="99">
        <v>235</v>
      </c>
      <c r="BG115" s="56" t="s">
        <v>184</v>
      </c>
      <c r="BH115" s="152">
        <v>10170</v>
      </c>
      <c r="BI115" s="60" t="s">
        <v>185</v>
      </c>
      <c r="BJ115" s="60">
        <v>100</v>
      </c>
      <c r="BK115" s="60" t="s">
        <v>181</v>
      </c>
      <c r="BL115" s="73" t="s">
        <v>186</v>
      </c>
      <c r="BN115" s="100" t="s">
        <v>414</v>
      </c>
    </row>
    <row r="116" spans="1:66" ht="37.5">
      <c r="A116" s="770"/>
      <c r="B116" s="101"/>
      <c r="C116" s="102"/>
      <c r="D116" s="103" t="s">
        <v>187</v>
      </c>
      <c r="F116" s="104">
        <v>57340</v>
      </c>
      <c r="G116" s="105"/>
      <c r="H116" s="57" t="s">
        <v>178</v>
      </c>
      <c r="I116" s="106">
        <v>550</v>
      </c>
      <c r="J116" s="107"/>
      <c r="K116" s="108" t="s">
        <v>413</v>
      </c>
      <c r="M116" s="758"/>
      <c r="N116" s="140"/>
      <c r="O116" s="140"/>
      <c r="P116" s="141"/>
      <c r="Q116" s="56" t="s">
        <v>178</v>
      </c>
      <c r="R116" s="106">
        <v>7630</v>
      </c>
      <c r="S116" s="109">
        <v>70</v>
      </c>
      <c r="T116" s="109" t="s">
        <v>179</v>
      </c>
      <c r="U116" s="56" t="s">
        <v>178</v>
      </c>
      <c r="V116" s="110">
        <v>53420</v>
      </c>
      <c r="W116" s="111" t="s">
        <v>178</v>
      </c>
      <c r="X116" s="111">
        <v>530</v>
      </c>
      <c r="Y116" s="112" t="s">
        <v>181</v>
      </c>
      <c r="Z116" s="56" t="s">
        <v>178</v>
      </c>
      <c r="AA116" s="113">
        <v>45790</v>
      </c>
      <c r="AB116" s="111" t="s">
        <v>178</v>
      </c>
      <c r="AC116" s="111">
        <v>450</v>
      </c>
      <c r="AD116" s="112" t="s">
        <v>181</v>
      </c>
      <c r="AF116" s="760"/>
      <c r="AG116" s="60"/>
      <c r="AH116" s="760"/>
      <c r="AI116" s="73"/>
      <c r="AK116" s="146"/>
      <c r="AL116" s="60"/>
      <c r="AM116" s="60"/>
      <c r="AN116" s="60"/>
      <c r="AO116" s="73"/>
      <c r="AQ116" s="758"/>
      <c r="AR116" s="60"/>
      <c r="AS116" s="60"/>
      <c r="AT116" s="73"/>
      <c r="AV116" s="59" t="s">
        <v>205</v>
      </c>
      <c r="AW116" s="114"/>
      <c r="AX116" s="115" t="s">
        <v>206</v>
      </c>
      <c r="AZ116" s="61" t="s">
        <v>205</v>
      </c>
      <c r="BA116" s="60"/>
      <c r="BB116" s="73" t="s">
        <v>206</v>
      </c>
      <c r="BD116" s="762"/>
      <c r="BF116" s="75" t="s">
        <v>443</v>
      </c>
      <c r="BH116" s="152"/>
      <c r="BI116" s="60"/>
      <c r="BJ116" s="60"/>
      <c r="BK116" s="60"/>
      <c r="BL116" s="73"/>
      <c r="BN116" s="116">
        <v>0.98</v>
      </c>
    </row>
    <row r="117" spans="1:66" ht="75">
      <c r="A117" s="770"/>
      <c r="B117" s="117" t="s">
        <v>191</v>
      </c>
      <c r="C117" s="60" t="s">
        <v>176</v>
      </c>
      <c r="D117" s="73" t="s">
        <v>177</v>
      </c>
      <c r="F117" s="89">
        <v>46000</v>
      </c>
      <c r="G117" s="90">
        <v>53630</v>
      </c>
      <c r="H117" s="57" t="s">
        <v>178</v>
      </c>
      <c r="I117" s="91">
        <v>440</v>
      </c>
      <c r="J117" s="92">
        <v>510</v>
      </c>
      <c r="K117" s="93" t="s">
        <v>413</v>
      </c>
      <c r="L117" s="56" t="s">
        <v>178</v>
      </c>
      <c r="M117" s="757">
        <v>1770</v>
      </c>
      <c r="N117" s="60" t="s">
        <v>178</v>
      </c>
      <c r="O117" s="60">
        <v>10</v>
      </c>
      <c r="P117" s="143" t="s">
        <v>179</v>
      </c>
      <c r="Q117" s="56" t="s">
        <v>178</v>
      </c>
      <c r="R117" s="94">
        <v>7630</v>
      </c>
      <c r="S117" s="95">
        <v>70</v>
      </c>
      <c r="T117" s="109" t="s">
        <v>179</v>
      </c>
      <c r="V117" s="96"/>
      <c r="AA117" s="96" t="s">
        <v>180</v>
      </c>
      <c r="AE117" s="56" t="s">
        <v>178</v>
      </c>
      <c r="AF117" s="759" t="s">
        <v>184</v>
      </c>
      <c r="AG117" s="60" t="s">
        <v>178</v>
      </c>
      <c r="AH117" s="759" t="s">
        <v>184</v>
      </c>
      <c r="AI117" s="73"/>
      <c r="AJ117" s="56" t="s">
        <v>178</v>
      </c>
      <c r="AK117" s="145">
        <v>7630</v>
      </c>
      <c r="AL117" s="63" t="s">
        <v>182</v>
      </c>
      <c r="AM117" s="63" t="s">
        <v>178</v>
      </c>
      <c r="AN117" s="63">
        <v>70</v>
      </c>
      <c r="AO117" s="88" t="s">
        <v>183</v>
      </c>
      <c r="AP117" s="56" t="s">
        <v>178</v>
      </c>
      <c r="AQ117" s="757">
        <v>1300</v>
      </c>
      <c r="AR117" s="63" t="s">
        <v>178</v>
      </c>
      <c r="AS117" s="63">
        <v>10</v>
      </c>
      <c r="AT117" s="88" t="s">
        <v>181</v>
      </c>
      <c r="AU117" s="56" t="s">
        <v>178</v>
      </c>
      <c r="AV117" s="62">
        <v>680</v>
      </c>
      <c r="AW117" s="97" t="s">
        <v>178</v>
      </c>
      <c r="AX117" s="98">
        <v>6</v>
      </c>
      <c r="AY117" s="56" t="s">
        <v>178</v>
      </c>
      <c r="AZ117" s="64">
        <v>120</v>
      </c>
      <c r="BA117" s="63" t="s">
        <v>178</v>
      </c>
      <c r="BB117" s="88">
        <v>1</v>
      </c>
      <c r="BC117" s="56" t="s">
        <v>178</v>
      </c>
      <c r="BD117" s="761">
        <v>7500</v>
      </c>
      <c r="BE117" s="56" t="s">
        <v>178</v>
      </c>
      <c r="BF117" s="99">
        <v>235</v>
      </c>
      <c r="BG117" s="56" t="s">
        <v>184</v>
      </c>
      <c r="BH117" s="151">
        <v>7630</v>
      </c>
      <c r="BI117" s="63" t="s">
        <v>185</v>
      </c>
      <c r="BJ117" s="63">
        <v>70</v>
      </c>
      <c r="BK117" s="63" t="s">
        <v>181</v>
      </c>
      <c r="BL117" s="88" t="s">
        <v>186</v>
      </c>
      <c r="BN117" s="100" t="s">
        <v>414</v>
      </c>
    </row>
    <row r="118" spans="1:66" ht="37.5">
      <c r="A118" s="770"/>
      <c r="B118" s="117"/>
      <c r="C118" s="60"/>
      <c r="D118" s="73" t="s">
        <v>187</v>
      </c>
      <c r="F118" s="104">
        <v>53630</v>
      </c>
      <c r="G118" s="105"/>
      <c r="H118" s="57" t="s">
        <v>178</v>
      </c>
      <c r="I118" s="106">
        <v>510</v>
      </c>
      <c r="J118" s="107"/>
      <c r="K118" s="108" t="s">
        <v>413</v>
      </c>
      <c r="M118" s="758"/>
      <c r="N118" s="60"/>
      <c r="O118" s="60"/>
      <c r="P118" s="143"/>
      <c r="Q118" s="56" t="s">
        <v>178</v>
      </c>
      <c r="R118" s="106">
        <v>7630</v>
      </c>
      <c r="S118" s="109">
        <v>70</v>
      </c>
      <c r="T118" s="109" t="s">
        <v>179</v>
      </c>
      <c r="U118" s="56" t="s">
        <v>178</v>
      </c>
      <c r="V118" s="110">
        <v>53420</v>
      </c>
      <c r="W118" s="111" t="s">
        <v>178</v>
      </c>
      <c r="X118" s="111">
        <v>530</v>
      </c>
      <c r="Y118" s="112" t="s">
        <v>181</v>
      </c>
      <c r="Z118" s="56" t="s">
        <v>178</v>
      </c>
      <c r="AA118" s="113">
        <v>45790</v>
      </c>
      <c r="AB118" s="111" t="s">
        <v>178</v>
      </c>
      <c r="AC118" s="111">
        <v>450</v>
      </c>
      <c r="AD118" s="112" t="s">
        <v>181</v>
      </c>
      <c r="AF118" s="760"/>
      <c r="AG118" s="60"/>
      <c r="AH118" s="760"/>
      <c r="AI118" s="73"/>
      <c r="AK118" s="146"/>
      <c r="AL118" s="102"/>
      <c r="AM118" s="102"/>
      <c r="AN118" s="102"/>
      <c r="AO118" s="103"/>
      <c r="AQ118" s="758"/>
      <c r="AR118" s="102"/>
      <c r="AS118" s="102"/>
      <c r="AT118" s="103"/>
      <c r="AV118" s="118" t="s">
        <v>205</v>
      </c>
      <c r="AW118" s="119"/>
      <c r="AX118" s="120" t="s">
        <v>206</v>
      </c>
      <c r="AZ118" s="121" t="s">
        <v>205</v>
      </c>
      <c r="BA118" s="102"/>
      <c r="BB118" s="103" t="s">
        <v>206</v>
      </c>
      <c r="BD118" s="762"/>
      <c r="BF118" s="75" t="s">
        <v>443</v>
      </c>
      <c r="BH118" s="153"/>
      <c r="BI118" s="102"/>
      <c r="BJ118" s="102"/>
      <c r="BK118" s="102"/>
      <c r="BL118" s="103"/>
      <c r="BN118" s="116">
        <v>0.88</v>
      </c>
    </row>
    <row r="119" spans="1:66" ht="75">
      <c r="A119" s="770"/>
      <c r="B119" s="87" t="s">
        <v>192</v>
      </c>
      <c r="C119" s="63" t="s">
        <v>176</v>
      </c>
      <c r="D119" s="88" t="s">
        <v>177</v>
      </c>
      <c r="F119" s="89">
        <v>40780</v>
      </c>
      <c r="G119" s="90">
        <v>48410</v>
      </c>
      <c r="H119" s="57" t="s">
        <v>178</v>
      </c>
      <c r="I119" s="91">
        <v>380</v>
      </c>
      <c r="J119" s="92">
        <v>460</v>
      </c>
      <c r="K119" s="93" t="s">
        <v>413</v>
      </c>
      <c r="L119" s="56" t="s">
        <v>178</v>
      </c>
      <c r="M119" s="757">
        <v>1420</v>
      </c>
      <c r="N119" s="144" t="s">
        <v>178</v>
      </c>
      <c r="O119" s="144">
        <v>10</v>
      </c>
      <c r="P119" s="142" t="s">
        <v>179</v>
      </c>
      <c r="Q119" s="56" t="s">
        <v>178</v>
      </c>
      <c r="R119" s="94">
        <v>7630</v>
      </c>
      <c r="S119" s="95">
        <v>70</v>
      </c>
      <c r="T119" s="109" t="s">
        <v>179</v>
      </c>
      <c r="V119" s="96"/>
      <c r="AA119" s="96" t="s">
        <v>180</v>
      </c>
      <c r="AE119" s="56" t="s">
        <v>178</v>
      </c>
      <c r="AF119" s="759" t="s">
        <v>184</v>
      </c>
      <c r="AG119" s="60" t="s">
        <v>178</v>
      </c>
      <c r="AH119" s="759" t="s">
        <v>184</v>
      </c>
      <c r="AI119" s="73"/>
      <c r="AJ119" s="56" t="s">
        <v>178</v>
      </c>
      <c r="AK119" s="145">
        <v>6100</v>
      </c>
      <c r="AL119" s="60" t="s">
        <v>182</v>
      </c>
      <c r="AM119" s="60" t="s">
        <v>178</v>
      </c>
      <c r="AN119" s="60">
        <v>60</v>
      </c>
      <c r="AO119" s="73" t="s">
        <v>183</v>
      </c>
      <c r="AP119" s="56" t="s">
        <v>178</v>
      </c>
      <c r="AQ119" s="757">
        <v>1040</v>
      </c>
      <c r="AR119" s="60" t="s">
        <v>178</v>
      </c>
      <c r="AS119" s="60">
        <v>10</v>
      </c>
      <c r="AT119" s="73" t="s">
        <v>181</v>
      </c>
      <c r="AU119" s="56" t="s">
        <v>178</v>
      </c>
      <c r="AV119" s="59">
        <v>570</v>
      </c>
      <c r="AW119" s="114" t="s">
        <v>178</v>
      </c>
      <c r="AX119" s="115">
        <v>5</v>
      </c>
      <c r="AY119" s="56" t="s">
        <v>178</v>
      </c>
      <c r="AZ119" s="61">
        <v>100</v>
      </c>
      <c r="BA119" s="60" t="s">
        <v>178</v>
      </c>
      <c r="BB119" s="73">
        <v>1</v>
      </c>
      <c r="BC119" s="56" t="s">
        <v>178</v>
      </c>
      <c r="BD119" s="761">
        <v>6130</v>
      </c>
      <c r="BE119" s="56" t="s">
        <v>178</v>
      </c>
      <c r="BF119" s="99">
        <v>235</v>
      </c>
      <c r="BG119" s="56" t="s">
        <v>184</v>
      </c>
      <c r="BH119" s="152">
        <v>6100</v>
      </c>
      <c r="BI119" s="60" t="s">
        <v>185</v>
      </c>
      <c r="BJ119" s="60">
        <v>60</v>
      </c>
      <c r="BK119" s="60" t="s">
        <v>181</v>
      </c>
      <c r="BL119" s="73" t="s">
        <v>186</v>
      </c>
      <c r="BN119" s="100" t="s">
        <v>414</v>
      </c>
    </row>
    <row r="120" spans="1:66" ht="37.5">
      <c r="A120" s="770"/>
      <c r="B120" s="101"/>
      <c r="C120" s="102"/>
      <c r="D120" s="103" t="s">
        <v>187</v>
      </c>
      <c r="F120" s="104">
        <v>48410</v>
      </c>
      <c r="G120" s="105"/>
      <c r="H120" s="57" t="s">
        <v>178</v>
      </c>
      <c r="I120" s="106">
        <v>460</v>
      </c>
      <c r="J120" s="107"/>
      <c r="K120" s="108" t="s">
        <v>413</v>
      </c>
      <c r="M120" s="758"/>
      <c r="N120" s="140"/>
      <c r="O120" s="140"/>
      <c r="P120" s="141"/>
      <c r="Q120" s="56" t="s">
        <v>178</v>
      </c>
      <c r="R120" s="106">
        <v>7630</v>
      </c>
      <c r="S120" s="109">
        <v>70</v>
      </c>
      <c r="T120" s="109" t="s">
        <v>179</v>
      </c>
      <c r="U120" s="56" t="s">
        <v>178</v>
      </c>
      <c r="V120" s="110">
        <v>53420</v>
      </c>
      <c r="W120" s="111" t="s">
        <v>178</v>
      </c>
      <c r="X120" s="111">
        <v>530</v>
      </c>
      <c r="Y120" s="112" t="s">
        <v>181</v>
      </c>
      <c r="Z120" s="56" t="s">
        <v>178</v>
      </c>
      <c r="AA120" s="113">
        <v>45790</v>
      </c>
      <c r="AB120" s="111" t="s">
        <v>178</v>
      </c>
      <c r="AC120" s="111">
        <v>450</v>
      </c>
      <c r="AD120" s="112" t="s">
        <v>181</v>
      </c>
      <c r="AF120" s="760"/>
      <c r="AG120" s="60"/>
      <c r="AH120" s="760"/>
      <c r="AI120" s="73"/>
      <c r="AK120" s="146"/>
      <c r="AL120" s="60"/>
      <c r="AM120" s="60"/>
      <c r="AN120" s="60"/>
      <c r="AO120" s="73"/>
      <c r="AQ120" s="758"/>
      <c r="AR120" s="60"/>
      <c r="AS120" s="60"/>
      <c r="AT120" s="73"/>
      <c r="AV120" s="59" t="s">
        <v>205</v>
      </c>
      <c r="AW120" s="114"/>
      <c r="AX120" s="115" t="s">
        <v>206</v>
      </c>
      <c r="AZ120" s="61" t="s">
        <v>205</v>
      </c>
      <c r="BA120" s="60"/>
      <c r="BB120" s="73" t="s">
        <v>206</v>
      </c>
      <c r="BD120" s="762"/>
      <c r="BF120" s="75" t="s">
        <v>443</v>
      </c>
      <c r="BH120" s="152"/>
      <c r="BI120" s="60"/>
      <c r="BJ120" s="60"/>
      <c r="BK120" s="60"/>
      <c r="BL120" s="73"/>
      <c r="BN120" s="116">
        <v>0.91</v>
      </c>
    </row>
    <row r="121" spans="1:66" ht="75">
      <c r="A121" s="770"/>
      <c r="B121" s="117" t="s">
        <v>193</v>
      </c>
      <c r="C121" s="60" t="s">
        <v>176</v>
      </c>
      <c r="D121" s="73" t="s">
        <v>177</v>
      </c>
      <c r="F121" s="89">
        <v>37260</v>
      </c>
      <c r="G121" s="90">
        <v>44890</v>
      </c>
      <c r="H121" s="57" t="s">
        <v>178</v>
      </c>
      <c r="I121" s="91">
        <v>350</v>
      </c>
      <c r="J121" s="92">
        <v>430</v>
      </c>
      <c r="K121" s="93" t="s">
        <v>413</v>
      </c>
      <c r="L121" s="56" t="s">
        <v>178</v>
      </c>
      <c r="M121" s="757">
        <v>1180</v>
      </c>
      <c r="N121" s="60" t="s">
        <v>178</v>
      </c>
      <c r="O121" s="60">
        <v>10</v>
      </c>
      <c r="P121" s="143" t="s">
        <v>179</v>
      </c>
      <c r="Q121" s="56" t="s">
        <v>178</v>
      </c>
      <c r="R121" s="94">
        <v>7630</v>
      </c>
      <c r="S121" s="95">
        <v>70</v>
      </c>
      <c r="T121" s="109" t="s">
        <v>179</v>
      </c>
      <c r="V121" s="96"/>
      <c r="AA121" s="96" t="s">
        <v>180</v>
      </c>
      <c r="AE121" s="56" t="s">
        <v>178</v>
      </c>
      <c r="AF121" s="759" t="s">
        <v>184</v>
      </c>
      <c r="AG121" s="60" t="s">
        <v>178</v>
      </c>
      <c r="AH121" s="759" t="s">
        <v>184</v>
      </c>
      <c r="AI121" s="73"/>
      <c r="AJ121" s="56" t="s">
        <v>178</v>
      </c>
      <c r="AK121" s="145">
        <v>5080</v>
      </c>
      <c r="AL121" s="63" t="s">
        <v>182</v>
      </c>
      <c r="AM121" s="63" t="s">
        <v>178</v>
      </c>
      <c r="AN121" s="63">
        <v>50</v>
      </c>
      <c r="AO121" s="88" t="s">
        <v>183</v>
      </c>
      <c r="AP121" s="56" t="s">
        <v>178</v>
      </c>
      <c r="AQ121" s="757">
        <v>860</v>
      </c>
      <c r="AR121" s="63" t="s">
        <v>178</v>
      </c>
      <c r="AS121" s="63">
        <v>8</v>
      </c>
      <c r="AT121" s="88" t="s">
        <v>181</v>
      </c>
      <c r="AU121" s="56" t="s">
        <v>178</v>
      </c>
      <c r="AV121" s="62">
        <v>500</v>
      </c>
      <c r="AW121" s="97" t="s">
        <v>178</v>
      </c>
      <c r="AX121" s="98">
        <v>5</v>
      </c>
      <c r="AY121" s="56" t="s">
        <v>178</v>
      </c>
      <c r="AZ121" s="64">
        <v>80</v>
      </c>
      <c r="BA121" s="63" t="s">
        <v>178</v>
      </c>
      <c r="BB121" s="88">
        <v>1</v>
      </c>
      <c r="BC121" s="56" t="s">
        <v>178</v>
      </c>
      <c r="BD121" s="761">
        <v>5220</v>
      </c>
      <c r="BE121" s="56" t="s">
        <v>178</v>
      </c>
      <c r="BF121" s="99">
        <v>235</v>
      </c>
      <c r="BG121" s="56" t="s">
        <v>184</v>
      </c>
      <c r="BH121" s="151">
        <v>5080</v>
      </c>
      <c r="BI121" s="63" t="s">
        <v>185</v>
      </c>
      <c r="BJ121" s="63">
        <v>50</v>
      </c>
      <c r="BK121" s="63" t="s">
        <v>181</v>
      </c>
      <c r="BL121" s="88" t="s">
        <v>186</v>
      </c>
      <c r="BN121" s="100" t="s">
        <v>414</v>
      </c>
    </row>
    <row r="122" spans="1:66" ht="37.5">
      <c r="A122" s="770"/>
      <c r="B122" s="117"/>
      <c r="C122" s="60"/>
      <c r="D122" s="73" t="s">
        <v>187</v>
      </c>
      <c r="F122" s="104">
        <v>44890</v>
      </c>
      <c r="G122" s="105"/>
      <c r="H122" s="57" t="s">
        <v>178</v>
      </c>
      <c r="I122" s="106">
        <v>430</v>
      </c>
      <c r="J122" s="107"/>
      <c r="K122" s="108" t="s">
        <v>413</v>
      </c>
      <c r="M122" s="758"/>
      <c r="N122" s="60"/>
      <c r="O122" s="60"/>
      <c r="P122" s="143"/>
      <c r="Q122" s="56" t="s">
        <v>178</v>
      </c>
      <c r="R122" s="106">
        <v>7630</v>
      </c>
      <c r="S122" s="109">
        <v>70</v>
      </c>
      <c r="T122" s="109" t="s">
        <v>179</v>
      </c>
      <c r="U122" s="56" t="s">
        <v>178</v>
      </c>
      <c r="V122" s="110">
        <v>53420</v>
      </c>
      <c r="W122" s="111" t="s">
        <v>178</v>
      </c>
      <c r="X122" s="111">
        <v>530</v>
      </c>
      <c r="Y122" s="112" t="s">
        <v>181</v>
      </c>
      <c r="Z122" s="56" t="s">
        <v>178</v>
      </c>
      <c r="AA122" s="113">
        <v>45790</v>
      </c>
      <c r="AB122" s="111" t="s">
        <v>178</v>
      </c>
      <c r="AC122" s="111">
        <v>450</v>
      </c>
      <c r="AD122" s="112" t="s">
        <v>181</v>
      </c>
      <c r="AF122" s="760"/>
      <c r="AG122" s="60"/>
      <c r="AH122" s="760"/>
      <c r="AI122" s="73"/>
      <c r="AK122" s="146"/>
      <c r="AL122" s="102"/>
      <c r="AM122" s="102"/>
      <c r="AN122" s="102"/>
      <c r="AO122" s="103"/>
      <c r="AQ122" s="758"/>
      <c r="AR122" s="102"/>
      <c r="AS122" s="102"/>
      <c r="AT122" s="103"/>
      <c r="AV122" s="118" t="s">
        <v>205</v>
      </c>
      <c r="AW122" s="119"/>
      <c r="AX122" s="120" t="s">
        <v>206</v>
      </c>
      <c r="AZ122" s="121" t="s">
        <v>205</v>
      </c>
      <c r="BA122" s="102"/>
      <c r="BB122" s="103" t="s">
        <v>206</v>
      </c>
      <c r="BD122" s="762"/>
      <c r="BF122" s="75" t="s">
        <v>443</v>
      </c>
      <c r="BH122" s="153"/>
      <c r="BI122" s="102"/>
      <c r="BJ122" s="102"/>
      <c r="BK122" s="102"/>
      <c r="BL122" s="103"/>
      <c r="BN122" s="116">
        <v>0.88</v>
      </c>
    </row>
    <row r="123" spans="1:66" ht="75">
      <c r="A123" s="770"/>
      <c r="B123" s="87" t="s">
        <v>194</v>
      </c>
      <c r="C123" s="63" t="s">
        <v>176</v>
      </c>
      <c r="D123" s="88" t="s">
        <v>177</v>
      </c>
      <c r="F123" s="89">
        <v>34740</v>
      </c>
      <c r="G123" s="90">
        <v>42370</v>
      </c>
      <c r="H123" s="57" t="s">
        <v>178</v>
      </c>
      <c r="I123" s="91">
        <v>320</v>
      </c>
      <c r="J123" s="92">
        <v>400</v>
      </c>
      <c r="K123" s="93" t="s">
        <v>413</v>
      </c>
      <c r="L123" s="56" t="s">
        <v>178</v>
      </c>
      <c r="M123" s="757">
        <v>1010</v>
      </c>
      <c r="N123" s="144" t="s">
        <v>178</v>
      </c>
      <c r="O123" s="144">
        <v>10</v>
      </c>
      <c r="P123" s="142" t="s">
        <v>179</v>
      </c>
      <c r="Q123" s="56" t="s">
        <v>178</v>
      </c>
      <c r="R123" s="94">
        <v>7630</v>
      </c>
      <c r="S123" s="95">
        <v>70</v>
      </c>
      <c r="T123" s="109" t="s">
        <v>179</v>
      </c>
      <c r="V123" s="96"/>
      <c r="AA123" s="96" t="s">
        <v>180</v>
      </c>
      <c r="AE123" s="56" t="s">
        <v>178</v>
      </c>
      <c r="AF123" s="759" t="s">
        <v>184</v>
      </c>
      <c r="AG123" s="60" t="s">
        <v>178</v>
      </c>
      <c r="AH123" s="759" t="s">
        <v>184</v>
      </c>
      <c r="AI123" s="73"/>
      <c r="AJ123" s="56" t="s">
        <v>178</v>
      </c>
      <c r="AK123" s="145">
        <v>4360</v>
      </c>
      <c r="AL123" s="60" t="s">
        <v>182</v>
      </c>
      <c r="AM123" s="60" t="s">
        <v>178</v>
      </c>
      <c r="AN123" s="60">
        <v>40</v>
      </c>
      <c r="AO123" s="73" t="s">
        <v>183</v>
      </c>
      <c r="AP123" s="56" t="s">
        <v>178</v>
      </c>
      <c r="AQ123" s="757">
        <v>740</v>
      </c>
      <c r="AR123" s="60" t="s">
        <v>178</v>
      </c>
      <c r="AS123" s="60">
        <v>7</v>
      </c>
      <c r="AT123" s="73" t="s">
        <v>181</v>
      </c>
      <c r="AU123" s="56" t="s">
        <v>178</v>
      </c>
      <c r="AV123" s="59">
        <v>440</v>
      </c>
      <c r="AW123" s="114" t="s">
        <v>178</v>
      </c>
      <c r="AX123" s="115">
        <v>4</v>
      </c>
      <c r="AY123" s="56" t="s">
        <v>178</v>
      </c>
      <c r="AZ123" s="61">
        <v>80</v>
      </c>
      <c r="BA123" s="60" t="s">
        <v>178</v>
      </c>
      <c r="BB123" s="73">
        <v>1</v>
      </c>
      <c r="BC123" s="56" t="s">
        <v>178</v>
      </c>
      <c r="BD123" s="761">
        <v>4660</v>
      </c>
      <c r="BE123" s="56" t="s">
        <v>178</v>
      </c>
      <c r="BF123" s="99">
        <v>235</v>
      </c>
      <c r="BG123" s="56" t="s">
        <v>184</v>
      </c>
      <c r="BH123" s="152">
        <v>4360</v>
      </c>
      <c r="BI123" s="60" t="s">
        <v>185</v>
      </c>
      <c r="BJ123" s="60">
        <v>40</v>
      </c>
      <c r="BK123" s="60" t="s">
        <v>181</v>
      </c>
      <c r="BL123" s="73" t="s">
        <v>186</v>
      </c>
      <c r="BN123" s="100" t="s">
        <v>414</v>
      </c>
    </row>
    <row r="124" spans="1:66" ht="37.5">
      <c r="A124" s="770"/>
      <c r="B124" s="101"/>
      <c r="C124" s="102"/>
      <c r="D124" s="103" t="s">
        <v>187</v>
      </c>
      <c r="F124" s="104">
        <v>42370</v>
      </c>
      <c r="G124" s="105"/>
      <c r="H124" s="57" t="s">
        <v>178</v>
      </c>
      <c r="I124" s="106">
        <v>400</v>
      </c>
      <c r="J124" s="107"/>
      <c r="K124" s="108" t="s">
        <v>413</v>
      </c>
      <c r="M124" s="758"/>
      <c r="N124" s="140"/>
      <c r="O124" s="140"/>
      <c r="P124" s="141"/>
      <c r="Q124" s="56" t="s">
        <v>178</v>
      </c>
      <c r="R124" s="106">
        <v>7630</v>
      </c>
      <c r="S124" s="109">
        <v>70</v>
      </c>
      <c r="T124" s="109" t="s">
        <v>179</v>
      </c>
      <c r="U124" s="56" t="s">
        <v>178</v>
      </c>
      <c r="V124" s="110">
        <v>53420</v>
      </c>
      <c r="W124" s="111" t="s">
        <v>178</v>
      </c>
      <c r="X124" s="111">
        <v>530</v>
      </c>
      <c r="Y124" s="112" t="s">
        <v>181</v>
      </c>
      <c r="Z124" s="56" t="s">
        <v>178</v>
      </c>
      <c r="AA124" s="113">
        <v>45790</v>
      </c>
      <c r="AB124" s="111" t="s">
        <v>178</v>
      </c>
      <c r="AC124" s="111">
        <v>450</v>
      </c>
      <c r="AD124" s="112" t="s">
        <v>181</v>
      </c>
      <c r="AF124" s="760"/>
      <c r="AG124" s="60"/>
      <c r="AH124" s="760"/>
      <c r="AI124" s="73"/>
      <c r="AK124" s="146"/>
      <c r="AL124" s="60"/>
      <c r="AM124" s="60"/>
      <c r="AN124" s="60"/>
      <c r="AO124" s="73"/>
      <c r="AQ124" s="758"/>
      <c r="AR124" s="60"/>
      <c r="AS124" s="60"/>
      <c r="AT124" s="73"/>
      <c r="AV124" s="59" t="s">
        <v>205</v>
      </c>
      <c r="AW124" s="114"/>
      <c r="AX124" s="115" t="s">
        <v>206</v>
      </c>
      <c r="AZ124" s="61" t="s">
        <v>205</v>
      </c>
      <c r="BA124" s="60"/>
      <c r="BB124" s="73" t="s">
        <v>206</v>
      </c>
      <c r="BD124" s="762"/>
      <c r="BF124" s="75" t="s">
        <v>443</v>
      </c>
      <c r="BH124" s="152"/>
      <c r="BI124" s="60"/>
      <c r="BJ124" s="60"/>
      <c r="BK124" s="60"/>
      <c r="BL124" s="73"/>
      <c r="BN124" s="116">
        <v>0.9</v>
      </c>
    </row>
    <row r="125" spans="1:66" ht="75">
      <c r="A125" s="770"/>
      <c r="B125" s="117" t="s">
        <v>195</v>
      </c>
      <c r="C125" s="60" t="s">
        <v>176</v>
      </c>
      <c r="D125" s="73" t="s">
        <v>177</v>
      </c>
      <c r="F125" s="89">
        <v>32890</v>
      </c>
      <c r="G125" s="90">
        <v>40520</v>
      </c>
      <c r="H125" s="57" t="s">
        <v>178</v>
      </c>
      <c r="I125" s="91">
        <v>310</v>
      </c>
      <c r="J125" s="92">
        <v>380</v>
      </c>
      <c r="K125" s="93" t="s">
        <v>413</v>
      </c>
      <c r="L125" s="56" t="s">
        <v>178</v>
      </c>
      <c r="M125" s="757">
        <v>880</v>
      </c>
      <c r="N125" s="60" t="s">
        <v>178</v>
      </c>
      <c r="O125" s="60">
        <v>8</v>
      </c>
      <c r="P125" s="143" t="s">
        <v>179</v>
      </c>
      <c r="Q125" s="56" t="s">
        <v>178</v>
      </c>
      <c r="R125" s="94">
        <v>7630</v>
      </c>
      <c r="S125" s="95">
        <v>70</v>
      </c>
      <c r="T125" s="109" t="s">
        <v>179</v>
      </c>
      <c r="V125" s="96"/>
      <c r="AA125" s="96" t="s">
        <v>180</v>
      </c>
      <c r="AE125" s="56" t="s">
        <v>178</v>
      </c>
      <c r="AF125" s="759" t="s">
        <v>184</v>
      </c>
      <c r="AG125" s="60" t="s">
        <v>178</v>
      </c>
      <c r="AH125" s="759" t="s">
        <v>184</v>
      </c>
      <c r="AI125" s="73"/>
      <c r="AJ125" s="56" t="s">
        <v>178</v>
      </c>
      <c r="AK125" s="145">
        <v>3810</v>
      </c>
      <c r="AL125" s="63" t="s">
        <v>182</v>
      </c>
      <c r="AM125" s="63" t="s">
        <v>178</v>
      </c>
      <c r="AN125" s="63">
        <v>30</v>
      </c>
      <c r="AO125" s="88" t="s">
        <v>183</v>
      </c>
      <c r="AP125" s="56" t="s">
        <v>178</v>
      </c>
      <c r="AQ125" s="757">
        <v>650</v>
      </c>
      <c r="AR125" s="63" t="s">
        <v>178</v>
      </c>
      <c r="AS125" s="63">
        <v>6</v>
      </c>
      <c r="AT125" s="88" t="s">
        <v>181</v>
      </c>
      <c r="AU125" s="56" t="s">
        <v>178</v>
      </c>
      <c r="AV125" s="62">
        <v>410</v>
      </c>
      <c r="AW125" s="97" t="s">
        <v>178</v>
      </c>
      <c r="AX125" s="98">
        <v>4</v>
      </c>
      <c r="AY125" s="56" t="s">
        <v>178</v>
      </c>
      <c r="AZ125" s="64">
        <v>70</v>
      </c>
      <c r="BA125" s="63" t="s">
        <v>178</v>
      </c>
      <c r="BB125" s="88">
        <v>1</v>
      </c>
      <c r="BC125" s="56" t="s">
        <v>178</v>
      </c>
      <c r="BD125" s="761">
        <v>4250</v>
      </c>
      <c r="BE125" s="56" t="s">
        <v>178</v>
      </c>
      <c r="BF125" s="99">
        <v>235</v>
      </c>
      <c r="BG125" s="56" t="s">
        <v>184</v>
      </c>
      <c r="BH125" s="151">
        <v>3810</v>
      </c>
      <c r="BI125" s="63" t="s">
        <v>185</v>
      </c>
      <c r="BJ125" s="63">
        <v>30</v>
      </c>
      <c r="BK125" s="63" t="s">
        <v>181</v>
      </c>
      <c r="BL125" s="88" t="s">
        <v>186</v>
      </c>
      <c r="BN125" s="100" t="s">
        <v>414</v>
      </c>
    </row>
    <row r="126" spans="1:66" ht="37.5">
      <c r="A126" s="770"/>
      <c r="B126" s="117"/>
      <c r="C126" s="60"/>
      <c r="D126" s="73" t="s">
        <v>187</v>
      </c>
      <c r="F126" s="104">
        <v>40520</v>
      </c>
      <c r="G126" s="105"/>
      <c r="H126" s="57" t="s">
        <v>178</v>
      </c>
      <c r="I126" s="106">
        <v>380</v>
      </c>
      <c r="J126" s="107"/>
      <c r="K126" s="108" t="s">
        <v>413</v>
      </c>
      <c r="M126" s="758"/>
      <c r="N126" s="60"/>
      <c r="O126" s="60"/>
      <c r="P126" s="143"/>
      <c r="Q126" s="56" t="s">
        <v>178</v>
      </c>
      <c r="R126" s="106">
        <v>7630</v>
      </c>
      <c r="S126" s="109">
        <v>70</v>
      </c>
      <c r="T126" s="109" t="s">
        <v>179</v>
      </c>
      <c r="U126" s="56" t="s">
        <v>178</v>
      </c>
      <c r="V126" s="110">
        <v>53420</v>
      </c>
      <c r="W126" s="111" t="s">
        <v>178</v>
      </c>
      <c r="X126" s="111">
        <v>530</v>
      </c>
      <c r="Y126" s="112" t="s">
        <v>181</v>
      </c>
      <c r="Z126" s="56" t="s">
        <v>178</v>
      </c>
      <c r="AA126" s="113">
        <v>45790</v>
      </c>
      <c r="AB126" s="111" t="s">
        <v>178</v>
      </c>
      <c r="AC126" s="111">
        <v>450</v>
      </c>
      <c r="AD126" s="112" t="s">
        <v>181</v>
      </c>
      <c r="AF126" s="760"/>
      <c r="AG126" s="102"/>
      <c r="AH126" s="760"/>
      <c r="AI126" s="103"/>
      <c r="AK126" s="146"/>
      <c r="AL126" s="102"/>
      <c r="AM126" s="102"/>
      <c r="AN126" s="102"/>
      <c r="AO126" s="103"/>
      <c r="AQ126" s="758"/>
      <c r="AR126" s="102"/>
      <c r="AS126" s="102"/>
      <c r="AT126" s="103"/>
      <c r="AV126" s="118" t="s">
        <v>205</v>
      </c>
      <c r="AW126" s="119"/>
      <c r="AX126" s="120" t="s">
        <v>206</v>
      </c>
      <c r="AZ126" s="121" t="s">
        <v>205</v>
      </c>
      <c r="BA126" s="102"/>
      <c r="BB126" s="103" t="s">
        <v>206</v>
      </c>
      <c r="BD126" s="762"/>
      <c r="BF126" s="75" t="s">
        <v>443</v>
      </c>
      <c r="BH126" s="153"/>
      <c r="BI126" s="102"/>
      <c r="BJ126" s="102"/>
      <c r="BK126" s="102"/>
      <c r="BL126" s="103"/>
      <c r="BN126" s="116">
        <v>0.91</v>
      </c>
    </row>
    <row r="127" spans="1:66" ht="75">
      <c r="A127" s="770"/>
      <c r="B127" s="87" t="s">
        <v>196</v>
      </c>
      <c r="C127" s="63" t="s">
        <v>176</v>
      </c>
      <c r="D127" s="88" t="s">
        <v>177</v>
      </c>
      <c r="F127" s="89">
        <v>31420</v>
      </c>
      <c r="G127" s="90">
        <v>39050</v>
      </c>
      <c r="H127" s="57" t="s">
        <v>178</v>
      </c>
      <c r="I127" s="91">
        <v>290</v>
      </c>
      <c r="J127" s="92">
        <v>370</v>
      </c>
      <c r="K127" s="93" t="s">
        <v>413</v>
      </c>
      <c r="L127" s="56" t="s">
        <v>178</v>
      </c>
      <c r="M127" s="757">
        <v>790</v>
      </c>
      <c r="N127" s="144" t="s">
        <v>178</v>
      </c>
      <c r="O127" s="144">
        <v>7</v>
      </c>
      <c r="P127" s="142" t="s">
        <v>179</v>
      </c>
      <c r="Q127" s="56" t="s">
        <v>178</v>
      </c>
      <c r="R127" s="94">
        <v>7630</v>
      </c>
      <c r="S127" s="95">
        <v>70</v>
      </c>
      <c r="T127" s="109" t="s">
        <v>179</v>
      </c>
      <c r="V127" s="96"/>
      <c r="AA127" s="96" t="s">
        <v>180</v>
      </c>
      <c r="AE127" s="56" t="s">
        <v>178</v>
      </c>
      <c r="AF127" s="759">
        <v>640</v>
      </c>
      <c r="AG127" s="60" t="s">
        <v>178</v>
      </c>
      <c r="AH127" s="759">
        <v>6</v>
      </c>
      <c r="AI127" s="73" t="s">
        <v>181</v>
      </c>
      <c r="AJ127" s="56" t="s">
        <v>178</v>
      </c>
      <c r="AK127" s="145">
        <v>3390</v>
      </c>
      <c r="AL127" s="60" t="s">
        <v>182</v>
      </c>
      <c r="AM127" s="60" t="s">
        <v>178</v>
      </c>
      <c r="AN127" s="60">
        <v>30</v>
      </c>
      <c r="AO127" s="73" t="s">
        <v>183</v>
      </c>
      <c r="AP127" s="56" t="s">
        <v>178</v>
      </c>
      <c r="AQ127" s="757">
        <v>570</v>
      </c>
      <c r="AR127" s="60" t="s">
        <v>178</v>
      </c>
      <c r="AS127" s="60">
        <v>5</v>
      </c>
      <c r="AT127" s="73" t="s">
        <v>181</v>
      </c>
      <c r="AU127" s="56" t="s">
        <v>178</v>
      </c>
      <c r="AV127" s="59">
        <v>370</v>
      </c>
      <c r="AW127" s="114" t="s">
        <v>178</v>
      </c>
      <c r="AX127" s="115">
        <v>3</v>
      </c>
      <c r="AY127" s="56" t="s">
        <v>178</v>
      </c>
      <c r="AZ127" s="61">
        <v>60</v>
      </c>
      <c r="BA127" s="60" t="s">
        <v>178</v>
      </c>
      <c r="BB127" s="73">
        <v>1</v>
      </c>
      <c r="BC127" s="56" t="s">
        <v>178</v>
      </c>
      <c r="BD127" s="761">
        <v>3920</v>
      </c>
      <c r="BE127" s="56" t="s">
        <v>178</v>
      </c>
      <c r="BF127" s="99">
        <v>235</v>
      </c>
      <c r="BG127" s="56" t="s">
        <v>184</v>
      </c>
      <c r="BH127" s="152">
        <v>3390</v>
      </c>
      <c r="BI127" s="60" t="s">
        <v>185</v>
      </c>
      <c r="BJ127" s="60">
        <v>30</v>
      </c>
      <c r="BK127" s="60" t="s">
        <v>181</v>
      </c>
      <c r="BL127" s="73" t="s">
        <v>186</v>
      </c>
      <c r="BN127" s="100" t="s">
        <v>414</v>
      </c>
    </row>
    <row r="128" spans="1:66" ht="37.5">
      <c r="A128" s="770"/>
      <c r="B128" s="101"/>
      <c r="C128" s="102"/>
      <c r="D128" s="103" t="s">
        <v>187</v>
      </c>
      <c r="F128" s="104">
        <v>39050</v>
      </c>
      <c r="G128" s="105"/>
      <c r="H128" s="57" t="s">
        <v>178</v>
      </c>
      <c r="I128" s="106">
        <v>370</v>
      </c>
      <c r="J128" s="107"/>
      <c r="K128" s="108" t="s">
        <v>413</v>
      </c>
      <c r="M128" s="758"/>
      <c r="N128" s="140"/>
      <c r="O128" s="140"/>
      <c r="P128" s="141"/>
      <c r="Q128" s="56" t="s">
        <v>178</v>
      </c>
      <c r="R128" s="106">
        <v>7630</v>
      </c>
      <c r="S128" s="109">
        <v>70</v>
      </c>
      <c r="T128" s="109" t="s">
        <v>179</v>
      </c>
      <c r="U128" s="56" t="s">
        <v>178</v>
      </c>
      <c r="V128" s="110">
        <v>53420</v>
      </c>
      <c r="W128" s="111" t="s">
        <v>178</v>
      </c>
      <c r="X128" s="111">
        <v>530</v>
      </c>
      <c r="Y128" s="112" t="s">
        <v>181</v>
      </c>
      <c r="Z128" s="56" t="s">
        <v>178</v>
      </c>
      <c r="AA128" s="113">
        <v>45790</v>
      </c>
      <c r="AB128" s="111" t="s">
        <v>178</v>
      </c>
      <c r="AC128" s="111">
        <v>450</v>
      </c>
      <c r="AD128" s="112" t="s">
        <v>181</v>
      </c>
      <c r="AF128" s="760"/>
      <c r="AG128" s="60"/>
      <c r="AH128" s="760"/>
      <c r="AI128" s="73"/>
      <c r="AK128" s="146"/>
      <c r="AL128" s="60"/>
      <c r="AM128" s="60"/>
      <c r="AN128" s="60"/>
      <c r="AO128" s="73"/>
      <c r="AQ128" s="758"/>
      <c r="AR128" s="60"/>
      <c r="AS128" s="60"/>
      <c r="AT128" s="73"/>
      <c r="AV128" s="59" t="s">
        <v>205</v>
      </c>
      <c r="AW128" s="114"/>
      <c r="AX128" s="115" t="s">
        <v>206</v>
      </c>
      <c r="AZ128" s="61" t="s">
        <v>205</v>
      </c>
      <c r="BA128" s="60"/>
      <c r="BB128" s="73" t="s">
        <v>206</v>
      </c>
      <c r="BD128" s="762"/>
      <c r="BF128" s="75" t="s">
        <v>443</v>
      </c>
      <c r="BH128" s="152"/>
      <c r="BI128" s="60"/>
      <c r="BJ128" s="60"/>
      <c r="BK128" s="60"/>
      <c r="BL128" s="73"/>
      <c r="BN128" s="116">
        <v>0.94</v>
      </c>
    </row>
    <row r="129" spans="1:66" ht="75">
      <c r="A129" s="770"/>
      <c r="B129" s="117" t="s">
        <v>197</v>
      </c>
      <c r="C129" s="60" t="s">
        <v>176</v>
      </c>
      <c r="D129" s="73" t="s">
        <v>177</v>
      </c>
      <c r="F129" s="89">
        <v>30270</v>
      </c>
      <c r="G129" s="90">
        <v>37900</v>
      </c>
      <c r="H129" s="57" t="s">
        <v>178</v>
      </c>
      <c r="I129" s="91">
        <v>280</v>
      </c>
      <c r="J129" s="92">
        <v>360</v>
      </c>
      <c r="K129" s="93" t="s">
        <v>413</v>
      </c>
      <c r="L129" s="56" t="s">
        <v>178</v>
      </c>
      <c r="M129" s="757">
        <v>710</v>
      </c>
      <c r="N129" s="60" t="s">
        <v>178</v>
      </c>
      <c r="O129" s="60">
        <v>7</v>
      </c>
      <c r="P129" s="143" t="s">
        <v>179</v>
      </c>
      <c r="Q129" s="56" t="s">
        <v>178</v>
      </c>
      <c r="R129" s="94">
        <v>7630</v>
      </c>
      <c r="S129" s="95">
        <v>70</v>
      </c>
      <c r="T129" s="109" t="s">
        <v>179</v>
      </c>
      <c r="V129" s="96"/>
      <c r="AA129" s="96" t="s">
        <v>180</v>
      </c>
      <c r="AE129" s="56" t="s">
        <v>178</v>
      </c>
      <c r="AF129" s="759">
        <v>570</v>
      </c>
      <c r="AG129" s="63" t="s">
        <v>178</v>
      </c>
      <c r="AH129" s="759">
        <v>5</v>
      </c>
      <c r="AI129" s="88" t="s">
        <v>181</v>
      </c>
      <c r="AJ129" s="56" t="s">
        <v>178</v>
      </c>
      <c r="AK129" s="145">
        <v>3050</v>
      </c>
      <c r="AL129" s="63" t="s">
        <v>182</v>
      </c>
      <c r="AM129" s="63" t="s">
        <v>178</v>
      </c>
      <c r="AN129" s="63">
        <v>30</v>
      </c>
      <c r="AO129" s="88" t="s">
        <v>183</v>
      </c>
      <c r="AP129" s="56" t="s">
        <v>178</v>
      </c>
      <c r="AQ129" s="757">
        <v>520</v>
      </c>
      <c r="AR129" s="63" t="s">
        <v>178</v>
      </c>
      <c r="AS129" s="63">
        <v>5</v>
      </c>
      <c r="AT129" s="88" t="s">
        <v>181</v>
      </c>
      <c r="AU129" s="56" t="s">
        <v>178</v>
      </c>
      <c r="AV129" s="62">
        <v>350</v>
      </c>
      <c r="AW129" s="97" t="s">
        <v>178</v>
      </c>
      <c r="AX129" s="98">
        <v>3</v>
      </c>
      <c r="AY129" s="56" t="s">
        <v>178</v>
      </c>
      <c r="AZ129" s="64">
        <v>60</v>
      </c>
      <c r="BA129" s="63" t="s">
        <v>178</v>
      </c>
      <c r="BB129" s="88">
        <v>1</v>
      </c>
      <c r="BC129" s="56" t="s">
        <v>178</v>
      </c>
      <c r="BD129" s="761">
        <v>3660</v>
      </c>
      <c r="BE129" s="56" t="s">
        <v>178</v>
      </c>
      <c r="BF129" s="99">
        <v>235</v>
      </c>
      <c r="BG129" s="56" t="s">
        <v>184</v>
      </c>
      <c r="BH129" s="151">
        <v>3050</v>
      </c>
      <c r="BI129" s="63" t="s">
        <v>185</v>
      </c>
      <c r="BJ129" s="63">
        <v>30</v>
      </c>
      <c r="BK129" s="63" t="s">
        <v>181</v>
      </c>
      <c r="BL129" s="88" t="s">
        <v>186</v>
      </c>
      <c r="BN129" s="100" t="s">
        <v>414</v>
      </c>
    </row>
    <row r="130" spans="1:66" ht="37.5">
      <c r="A130" s="770"/>
      <c r="B130" s="117"/>
      <c r="C130" s="60"/>
      <c r="D130" s="73" t="s">
        <v>187</v>
      </c>
      <c r="F130" s="104">
        <v>37900</v>
      </c>
      <c r="G130" s="105"/>
      <c r="H130" s="57" t="s">
        <v>178</v>
      </c>
      <c r="I130" s="106">
        <v>360</v>
      </c>
      <c r="J130" s="107"/>
      <c r="K130" s="108" t="s">
        <v>413</v>
      </c>
      <c r="M130" s="758"/>
      <c r="N130" s="60"/>
      <c r="O130" s="60"/>
      <c r="P130" s="143"/>
      <c r="Q130" s="56" t="s">
        <v>178</v>
      </c>
      <c r="R130" s="106">
        <v>7630</v>
      </c>
      <c r="S130" s="109">
        <v>70</v>
      </c>
      <c r="T130" s="109" t="s">
        <v>179</v>
      </c>
      <c r="U130" s="56" t="s">
        <v>178</v>
      </c>
      <c r="V130" s="110">
        <v>53420</v>
      </c>
      <c r="W130" s="111" t="s">
        <v>178</v>
      </c>
      <c r="X130" s="111">
        <v>530</v>
      </c>
      <c r="Y130" s="112" t="s">
        <v>181</v>
      </c>
      <c r="Z130" s="56" t="s">
        <v>178</v>
      </c>
      <c r="AA130" s="113">
        <v>45790</v>
      </c>
      <c r="AB130" s="111" t="s">
        <v>178</v>
      </c>
      <c r="AC130" s="111">
        <v>450</v>
      </c>
      <c r="AD130" s="112" t="s">
        <v>181</v>
      </c>
      <c r="AF130" s="760"/>
      <c r="AG130" s="102"/>
      <c r="AH130" s="760"/>
      <c r="AI130" s="103"/>
      <c r="AK130" s="146"/>
      <c r="AL130" s="102"/>
      <c r="AM130" s="102"/>
      <c r="AN130" s="102"/>
      <c r="AO130" s="103"/>
      <c r="AQ130" s="758"/>
      <c r="AR130" s="102"/>
      <c r="AS130" s="102"/>
      <c r="AT130" s="103"/>
      <c r="AV130" s="118" t="s">
        <v>205</v>
      </c>
      <c r="AW130" s="119"/>
      <c r="AX130" s="120" t="s">
        <v>206</v>
      </c>
      <c r="AZ130" s="121" t="s">
        <v>205</v>
      </c>
      <c r="BA130" s="102"/>
      <c r="BB130" s="103" t="s">
        <v>206</v>
      </c>
      <c r="BD130" s="762"/>
      <c r="BF130" s="75" t="s">
        <v>443</v>
      </c>
      <c r="BH130" s="153"/>
      <c r="BI130" s="102"/>
      <c r="BJ130" s="102"/>
      <c r="BK130" s="102"/>
      <c r="BL130" s="103"/>
      <c r="BN130" s="116">
        <v>0.98</v>
      </c>
    </row>
    <row r="131" spans="1:66" ht="75">
      <c r="A131" s="770"/>
      <c r="B131" s="87" t="s">
        <v>198</v>
      </c>
      <c r="C131" s="63" t="s">
        <v>176</v>
      </c>
      <c r="D131" s="88" t="s">
        <v>177</v>
      </c>
      <c r="F131" s="89">
        <v>28520</v>
      </c>
      <c r="G131" s="90">
        <v>36150</v>
      </c>
      <c r="H131" s="57" t="s">
        <v>178</v>
      </c>
      <c r="I131" s="91">
        <v>260</v>
      </c>
      <c r="J131" s="92">
        <v>340</v>
      </c>
      <c r="K131" s="93" t="s">
        <v>413</v>
      </c>
      <c r="L131" s="56" t="s">
        <v>178</v>
      </c>
      <c r="M131" s="757">
        <v>590</v>
      </c>
      <c r="N131" s="144" t="s">
        <v>178</v>
      </c>
      <c r="O131" s="144">
        <v>5</v>
      </c>
      <c r="P131" s="142" t="s">
        <v>179</v>
      </c>
      <c r="Q131" s="56" t="s">
        <v>178</v>
      </c>
      <c r="R131" s="94">
        <v>7630</v>
      </c>
      <c r="S131" s="95">
        <v>70</v>
      </c>
      <c r="T131" s="109" t="s">
        <v>179</v>
      </c>
      <c r="V131" s="96"/>
      <c r="AA131" s="96" t="s">
        <v>180</v>
      </c>
      <c r="AE131" s="56" t="s">
        <v>178</v>
      </c>
      <c r="AF131" s="759">
        <v>480</v>
      </c>
      <c r="AG131" s="60" t="s">
        <v>178</v>
      </c>
      <c r="AH131" s="759">
        <v>4</v>
      </c>
      <c r="AI131" s="73" t="s">
        <v>181</v>
      </c>
      <c r="AJ131" s="56" t="s">
        <v>178</v>
      </c>
      <c r="AK131" s="145">
        <v>2540</v>
      </c>
      <c r="AL131" s="60" t="s">
        <v>182</v>
      </c>
      <c r="AM131" s="60" t="s">
        <v>178</v>
      </c>
      <c r="AN131" s="60">
        <v>20</v>
      </c>
      <c r="AO131" s="73" t="s">
        <v>183</v>
      </c>
      <c r="AP131" s="56" t="s">
        <v>178</v>
      </c>
      <c r="AQ131" s="757">
        <v>500</v>
      </c>
      <c r="AR131" s="60" t="s">
        <v>178</v>
      </c>
      <c r="AS131" s="60">
        <v>5</v>
      </c>
      <c r="AT131" s="73" t="s">
        <v>181</v>
      </c>
      <c r="AU131" s="56" t="s">
        <v>178</v>
      </c>
      <c r="AV131" s="59">
        <v>300</v>
      </c>
      <c r="AW131" s="114" t="s">
        <v>178</v>
      </c>
      <c r="AX131" s="115">
        <v>3</v>
      </c>
      <c r="AY131" s="56" t="s">
        <v>178</v>
      </c>
      <c r="AZ131" s="61">
        <v>50</v>
      </c>
      <c r="BA131" s="60" t="s">
        <v>178</v>
      </c>
      <c r="BB131" s="73">
        <v>1</v>
      </c>
      <c r="BC131" s="56" t="s">
        <v>178</v>
      </c>
      <c r="BD131" s="761">
        <v>3160</v>
      </c>
      <c r="BE131" s="56" t="s">
        <v>178</v>
      </c>
      <c r="BF131" s="99">
        <v>235</v>
      </c>
      <c r="BG131" s="56" t="s">
        <v>184</v>
      </c>
      <c r="BH131" s="152">
        <v>2540</v>
      </c>
      <c r="BI131" s="60" t="s">
        <v>185</v>
      </c>
      <c r="BJ131" s="60">
        <v>20</v>
      </c>
      <c r="BK131" s="60" t="s">
        <v>181</v>
      </c>
      <c r="BL131" s="73" t="s">
        <v>186</v>
      </c>
      <c r="BN131" s="100" t="s">
        <v>414</v>
      </c>
    </row>
    <row r="132" spans="1:66" ht="37.5">
      <c r="A132" s="770"/>
      <c r="B132" s="101"/>
      <c r="C132" s="102"/>
      <c r="D132" s="103" t="s">
        <v>187</v>
      </c>
      <c r="F132" s="104">
        <v>36150</v>
      </c>
      <c r="G132" s="105"/>
      <c r="H132" s="57" t="s">
        <v>178</v>
      </c>
      <c r="I132" s="106">
        <v>340</v>
      </c>
      <c r="J132" s="107"/>
      <c r="K132" s="108" t="s">
        <v>413</v>
      </c>
      <c r="M132" s="758"/>
      <c r="N132" s="140"/>
      <c r="O132" s="140"/>
      <c r="P132" s="141"/>
      <c r="Q132" s="56" t="s">
        <v>178</v>
      </c>
      <c r="R132" s="106">
        <v>7630</v>
      </c>
      <c r="S132" s="109">
        <v>70</v>
      </c>
      <c r="T132" s="109" t="s">
        <v>179</v>
      </c>
      <c r="U132" s="56" t="s">
        <v>178</v>
      </c>
      <c r="V132" s="110">
        <v>53420</v>
      </c>
      <c r="W132" s="111" t="s">
        <v>178</v>
      </c>
      <c r="X132" s="111">
        <v>530</v>
      </c>
      <c r="Y132" s="112" t="s">
        <v>181</v>
      </c>
      <c r="Z132" s="56" t="s">
        <v>178</v>
      </c>
      <c r="AA132" s="113">
        <v>45790</v>
      </c>
      <c r="AB132" s="111" t="s">
        <v>178</v>
      </c>
      <c r="AC132" s="111">
        <v>450</v>
      </c>
      <c r="AD132" s="112" t="s">
        <v>181</v>
      </c>
      <c r="AF132" s="760"/>
      <c r="AG132" s="60"/>
      <c r="AH132" s="760"/>
      <c r="AI132" s="73"/>
      <c r="AK132" s="146"/>
      <c r="AL132" s="60"/>
      <c r="AM132" s="60"/>
      <c r="AN132" s="60"/>
      <c r="AO132" s="73"/>
      <c r="AQ132" s="758"/>
      <c r="AR132" s="60"/>
      <c r="AS132" s="60"/>
      <c r="AT132" s="73"/>
      <c r="AV132" s="59" t="s">
        <v>205</v>
      </c>
      <c r="AW132" s="114"/>
      <c r="AX132" s="115" t="s">
        <v>206</v>
      </c>
      <c r="AZ132" s="61" t="s">
        <v>205</v>
      </c>
      <c r="BA132" s="60"/>
      <c r="BB132" s="73" t="s">
        <v>206</v>
      </c>
      <c r="BD132" s="762"/>
      <c r="BF132" s="75" t="s">
        <v>443</v>
      </c>
      <c r="BH132" s="152"/>
      <c r="BI132" s="60"/>
      <c r="BJ132" s="60"/>
      <c r="BK132" s="60"/>
      <c r="BL132" s="73"/>
      <c r="BN132" s="116">
        <v>0.91</v>
      </c>
    </row>
    <row r="133" spans="1:66" ht="75">
      <c r="A133" s="770"/>
      <c r="B133" s="117" t="s">
        <v>199</v>
      </c>
      <c r="C133" s="60" t="s">
        <v>176</v>
      </c>
      <c r="D133" s="73" t="s">
        <v>177</v>
      </c>
      <c r="F133" s="89">
        <v>27250</v>
      </c>
      <c r="G133" s="90">
        <v>34880</v>
      </c>
      <c r="H133" s="57" t="s">
        <v>178</v>
      </c>
      <c r="I133" s="91">
        <v>250</v>
      </c>
      <c r="J133" s="92">
        <v>330</v>
      </c>
      <c r="K133" s="93" t="s">
        <v>413</v>
      </c>
      <c r="L133" s="56" t="s">
        <v>178</v>
      </c>
      <c r="M133" s="757">
        <v>500</v>
      </c>
      <c r="N133" s="60" t="s">
        <v>178</v>
      </c>
      <c r="O133" s="60">
        <v>5</v>
      </c>
      <c r="P133" s="143" t="s">
        <v>179</v>
      </c>
      <c r="Q133" s="56" t="s">
        <v>178</v>
      </c>
      <c r="R133" s="94">
        <v>7630</v>
      </c>
      <c r="S133" s="95">
        <v>70</v>
      </c>
      <c r="T133" s="109" t="s">
        <v>179</v>
      </c>
      <c r="V133" s="96"/>
      <c r="AA133" s="96" t="s">
        <v>180</v>
      </c>
      <c r="AE133" s="56" t="s">
        <v>178</v>
      </c>
      <c r="AF133" s="759">
        <v>410</v>
      </c>
      <c r="AG133" s="63" t="s">
        <v>178</v>
      </c>
      <c r="AH133" s="759">
        <v>4</v>
      </c>
      <c r="AI133" s="88" t="s">
        <v>181</v>
      </c>
      <c r="AJ133" s="56" t="s">
        <v>178</v>
      </c>
      <c r="AK133" s="145">
        <v>2180</v>
      </c>
      <c r="AL133" s="63" t="s">
        <v>182</v>
      </c>
      <c r="AM133" s="63" t="s">
        <v>178</v>
      </c>
      <c r="AN133" s="63">
        <v>20</v>
      </c>
      <c r="AO133" s="88" t="s">
        <v>183</v>
      </c>
      <c r="AP133" s="56" t="s">
        <v>178</v>
      </c>
      <c r="AQ133" s="757">
        <v>500</v>
      </c>
      <c r="AR133" s="63" t="s">
        <v>178</v>
      </c>
      <c r="AS133" s="63">
        <v>5</v>
      </c>
      <c r="AT133" s="88" t="s">
        <v>181</v>
      </c>
      <c r="AU133" s="56" t="s">
        <v>178</v>
      </c>
      <c r="AV133" s="62">
        <v>270</v>
      </c>
      <c r="AW133" s="97" t="s">
        <v>178</v>
      </c>
      <c r="AX133" s="98">
        <v>2</v>
      </c>
      <c r="AY133" s="56" t="s">
        <v>178</v>
      </c>
      <c r="AZ133" s="64">
        <v>40</v>
      </c>
      <c r="BA133" s="63" t="s">
        <v>178</v>
      </c>
      <c r="BB133" s="88">
        <v>1</v>
      </c>
      <c r="BC133" s="56" t="s">
        <v>178</v>
      </c>
      <c r="BD133" s="761">
        <v>2810</v>
      </c>
      <c r="BE133" s="56" t="s">
        <v>178</v>
      </c>
      <c r="BF133" s="99">
        <v>235</v>
      </c>
      <c r="BG133" s="56" t="s">
        <v>184</v>
      </c>
      <c r="BH133" s="151">
        <v>2180</v>
      </c>
      <c r="BI133" s="63" t="s">
        <v>185</v>
      </c>
      <c r="BJ133" s="63">
        <v>20</v>
      </c>
      <c r="BK133" s="63" t="s">
        <v>181</v>
      </c>
      <c r="BL133" s="88" t="s">
        <v>186</v>
      </c>
      <c r="BN133" s="100" t="s">
        <v>414</v>
      </c>
    </row>
    <row r="134" spans="1:66" ht="37.5">
      <c r="A134" s="770"/>
      <c r="B134" s="117"/>
      <c r="C134" s="60"/>
      <c r="D134" s="73" t="s">
        <v>187</v>
      </c>
      <c r="F134" s="104">
        <v>34880</v>
      </c>
      <c r="G134" s="105"/>
      <c r="H134" s="57" t="s">
        <v>178</v>
      </c>
      <c r="I134" s="106">
        <v>330</v>
      </c>
      <c r="J134" s="107"/>
      <c r="K134" s="108" t="s">
        <v>413</v>
      </c>
      <c r="M134" s="758"/>
      <c r="N134" s="60"/>
      <c r="O134" s="60"/>
      <c r="P134" s="143"/>
      <c r="Q134" s="56" t="s">
        <v>178</v>
      </c>
      <c r="R134" s="106">
        <v>7630</v>
      </c>
      <c r="S134" s="109">
        <v>70</v>
      </c>
      <c r="T134" s="109" t="s">
        <v>179</v>
      </c>
      <c r="U134" s="56" t="s">
        <v>178</v>
      </c>
      <c r="V134" s="110">
        <v>53420</v>
      </c>
      <c r="W134" s="111" t="s">
        <v>178</v>
      </c>
      <c r="X134" s="111">
        <v>530</v>
      </c>
      <c r="Y134" s="112" t="s">
        <v>181</v>
      </c>
      <c r="Z134" s="56" t="s">
        <v>178</v>
      </c>
      <c r="AA134" s="113">
        <v>45790</v>
      </c>
      <c r="AB134" s="111" t="s">
        <v>178</v>
      </c>
      <c r="AC134" s="111">
        <v>450</v>
      </c>
      <c r="AD134" s="112" t="s">
        <v>181</v>
      </c>
      <c r="AF134" s="760"/>
      <c r="AG134" s="102"/>
      <c r="AH134" s="760"/>
      <c r="AI134" s="103"/>
      <c r="AK134" s="146"/>
      <c r="AL134" s="102"/>
      <c r="AM134" s="102"/>
      <c r="AN134" s="102"/>
      <c r="AO134" s="103"/>
      <c r="AQ134" s="758"/>
      <c r="AR134" s="102"/>
      <c r="AS134" s="102"/>
      <c r="AT134" s="103"/>
      <c r="AV134" s="118" t="s">
        <v>205</v>
      </c>
      <c r="AW134" s="119"/>
      <c r="AX134" s="120" t="s">
        <v>206</v>
      </c>
      <c r="AZ134" s="121" t="s">
        <v>205</v>
      </c>
      <c r="BA134" s="102"/>
      <c r="BB134" s="103" t="s">
        <v>206</v>
      </c>
      <c r="BD134" s="762"/>
      <c r="BF134" s="75" t="s">
        <v>443</v>
      </c>
      <c r="BH134" s="153"/>
      <c r="BI134" s="102"/>
      <c r="BJ134" s="102"/>
      <c r="BK134" s="102"/>
      <c r="BL134" s="103"/>
      <c r="BN134" s="116">
        <v>0.94</v>
      </c>
    </row>
    <row r="135" spans="1:66" ht="75">
      <c r="A135" s="770"/>
      <c r="B135" s="87" t="s">
        <v>200</v>
      </c>
      <c r="C135" s="63" t="s">
        <v>176</v>
      </c>
      <c r="D135" s="88" t="s">
        <v>177</v>
      </c>
      <c r="F135" s="89">
        <v>26320</v>
      </c>
      <c r="G135" s="90">
        <v>33950</v>
      </c>
      <c r="H135" s="57" t="s">
        <v>178</v>
      </c>
      <c r="I135" s="91">
        <v>240</v>
      </c>
      <c r="J135" s="92">
        <v>320</v>
      </c>
      <c r="K135" s="93" t="s">
        <v>413</v>
      </c>
      <c r="L135" s="56" t="s">
        <v>178</v>
      </c>
      <c r="M135" s="757">
        <v>440</v>
      </c>
      <c r="N135" s="144" t="s">
        <v>178</v>
      </c>
      <c r="O135" s="144">
        <v>4</v>
      </c>
      <c r="P135" s="142" t="s">
        <v>179</v>
      </c>
      <c r="Q135" s="56" t="s">
        <v>178</v>
      </c>
      <c r="R135" s="94">
        <v>7630</v>
      </c>
      <c r="S135" s="95">
        <v>70</v>
      </c>
      <c r="T135" s="109" t="s">
        <v>179</v>
      </c>
      <c r="V135" s="96"/>
      <c r="AA135" s="96" t="s">
        <v>180</v>
      </c>
      <c r="AE135" s="56" t="s">
        <v>178</v>
      </c>
      <c r="AF135" s="759">
        <v>360</v>
      </c>
      <c r="AG135" s="60" t="s">
        <v>178</v>
      </c>
      <c r="AH135" s="759">
        <v>3</v>
      </c>
      <c r="AI135" s="73" t="s">
        <v>181</v>
      </c>
      <c r="AJ135" s="56" t="s">
        <v>178</v>
      </c>
      <c r="AK135" s="145">
        <v>1900</v>
      </c>
      <c r="AL135" s="60" t="s">
        <v>182</v>
      </c>
      <c r="AM135" s="60" t="s">
        <v>178</v>
      </c>
      <c r="AN135" s="60">
        <v>10</v>
      </c>
      <c r="AO135" s="73" t="s">
        <v>183</v>
      </c>
      <c r="AP135" s="56" t="s">
        <v>178</v>
      </c>
      <c r="AQ135" s="757">
        <v>500</v>
      </c>
      <c r="AR135" s="60" t="s">
        <v>178</v>
      </c>
      <c r="AS135" s="60">
        <v>5</v>
      </c>
      <c r="AT135" s="73" t="s">
        <v>181</v>
      </c>
      <c r="AU135" s="56" t="s">
        <v>178</v>
      </c>
      <c r="AV135" s="59">
        <v>250</v>
      </c>
      <c r="AW135" s="114" t="s">
        <v>178</v>
      </c>
      <c r="AX135" s="115">
        <v>2</v>
      </c>
      <c r="AY135" s="56" t="s">
        <v>178</v>
      </c>
      <c r="AZ135" s="61">
        <v>40</v>
      </c>
      <c r="BA135" s="60" t="s">
        <v>178</v>
      </c>
      <c r="BB135" s="73">
        <v>1</v>
      </c>
      <c r="BC135" s="56" t="s">
        <v>178</v>
      </c>
      <c r="BD135" s="761">
        <v>2540</v>
      </c>
      <c r="BE135" s="56" t="s">
        <v>178</v>
      </c>
      <c r="BF135" s="99">
        <v>235</v>
      </c>
      <c r="BG135" s="56" t="s">
        <v>184</v>
      </c>
      <c r="BH135" s="152">
        <v>1900</v>
      </c>
      <c r="BI135" s="60" t="s">
        <v>185</v>
      </c>
      <c r="BJ135" s="60">
        <v>10</v>
      </c>
      <c r="BK135" s="60" t="s">
        <v>181</v>
      </c>
      <c r="BL135" s="73" t="s">
        <v>186</v>
      </c>
      <c r="BN135" s="100" t="s">
        <v>414</v>
      </c>
    </row>
    <row r="136" spans="1:66" ht="37.5">
      <c r="A136" s="770"/>
      <c r="B136" s="101"/>
      <c r="C136" s="102"/>
      <c r="D136" s="103" t="s">
        <v>187</v>
      </c>
      <c r="F136" s="104">
        <v>33950</v>
      </c>
      <c r="G136" s="105"/>
      <c r="H136" s="57" t="s">
        <v>178</v>
      </c>
      <c r="I136" s="106">
        <v>320</v>
      </c>
      <c r="J136" s="107"/>
      <c r="K136" s="108" t="s">
        <v>413</v>
      </c>
      <c r="M136" s="758"/>
      <c r="N136" s="140"/>
      <c r="O136" s="140"/>
      <c r="P136" s="141"/>
      <c r="Q136" s="56" t="s">
        <v>178</v>
      </c>
      <c r="R136" s="106">
        <v>7630</v>
      </c>
      <c r="S136" s="109">
        <v>70</v>
      </c>
      <c r="T136" s="109" t="s">
        <v>179</v>
      </c>
      <c r="U136" s="56" t="s">
        <v>178</v>
      </c>
      <c r="V136" s="110">
        <v>53420</v>
      </c>
      <c r="W136" s="111" t="s">
        <v>178</v>
      </c>
      <c r="X136" s="111">
        <v>530</v>
      </c>
      <c r="Y136" s="112" t="s">
        <v>181</v>
      </c>
      <c r="Z136" s="56" t="s">
        <v>178</v>
      </c>
      <c r="AA136" s="113">
        <v>45790</v>
      </c>
      <c r="AB136" s="111" t="s">
        <v>178</v>
      </c>
      <c r="AC136" s="111">
        <v>450</v>
      </c>
      <c r="AD136" s="112" t="s">
        <v>181</v>
      </c>
      <c r="AF136" s="760"/>
      <c r="AG136" s="60"/>
      <c r="AH136" s="760"/>
      <c r="AI136" s="73"/>
      <c r="AK136" s="146"/>
      <c r="AL136" s="60"/>
      <c r="AM136" s="60"/>
      <c r="AN136" s="60"/>
      <c r="AO136" s="73"/>
      <c r="AQ136" s="758"/>
      <c r="AR136" s="60"/>
      <c r="AS136" s="60"/>
      <c r="AT136" s="73"/>
      <c r="AV136" s="59" t="s">
        <v>205</v>
      </c>
      <c r="AW136" s="114"/>
      <c r="AX136" s="115" t="s">
        <v>206</v>
      </c>
      <c r="AZ136" s="61" t="s">
        <v>205</v>
      </c>
      <c r="BA136" s="60"/>
      <c r="BB136" s="73" t="s">
        <v>206</v>
      </c>
      <c r="BD136" s="762"/>
      <c r="BF136" s="75" t="s">
        <v>443</v>
      </c>
      <c r="BH136" s="152"/>
      <c r="BI136" s="60"/>
      <c r="BJ136" s="60"/>
      <c r="BK136" s="60"/>
      <c r="BL136" s="73"/>
      <c r="BN136" s="116">
        <v>0.98</v>
      </c>
    </row>
    <row r="137" spans="1:66" ht="75">
      <c r="A137" s="770"/>
      <c r="B137" s="117" t="s">
        <v>201</v>
      </c>
      <c r="C137" s="60" t="s">
        <v>176</v>
      </c>
      <c r="D137" s="73" t="s">
        <v>177</v>
      </c>
      <c r="F137" s="89">
        <v>25590</v>
      </c>
      <c r="G137" s="90">
        <v>33220</v>
      </c>
      <c r="H137" s="57" t="s">
        <v>178</v>
      </c>
      <c r="I137" s="91">
        <v>230</v>
      </c>
      <c r="J137" s="92">
        <v>310</v>
      </c>
      <c r="K137" s="93" t="s">
        <v>413</v>
      </c>
      <c r="L137" s="56" t="s">
        <v>178</v>
      </c>
      <c r="M137" s="757">
        <v>390</v>
      </c>
      <c r="N137" s="60" t="s">
        <v>178</v>
      </c>
      <c r="O137" s="60">
        <v>3</v>
      </c>
      <c r="P137" s="143" t="s">
        <v>179</v>
      </c>
      <c r="Q137" s="56" t="s">
        <v>178</v>
      </c>
      <c r="R137" s="94">
        <v>7630</v>
      </c>
      <c r="S137" s="95">
        <v>70</v>
      </c>
      <c r="T137" s="109" t="s">
        <v>179</v>
      </c>
      <c r="V137" s="96"/>
      <c r="AA137" s="96" t="s">
        <v>180</v>
      </c>
      <c r="AE137" s="56" t="s">
        <v>178</v>
      </c>
      <c r="AF137" s="759">
        <v>320</v>
      </c>
      <c r="AG137" s="63" t="s">
        <v>178</v>
      </c>
      <c r="AH137" s="759">
        <v>3</v>
      </c>
      <c r="AI137" s="88" t="s">
        <v>181</v>
      </c>
      <c r="AJ137" s="56" t="s">
        <v>178</v>
      </c>
      <c r="AK137" s="145">
        <v>1690</v>
      </c>
      <c r="AL137" s="63" t="s">
        <v>182</v>
      </c>
      <c r="AM137" s="63" t="s">
        <v>178</v>
      </c>
      <c r="AN137" s="63">
        <v>10</v>
      </c>
      <c r="AO137" s="88" t="s">
        <v>183</v>
      </c>
      <c r="AP137" s="56" t="s">
        <v>178</v>
      </c>
      <c r="AQ137" s="757">
        <v>500</v>
      </c>
      <c r="AR137" s="63" t="s">
        <v>178</v>
      </c>
      <c r="AS137" s="63">
        <v>5</v>
      </c>
      <c r="AT137" s="88" t="s">
        <v>181</v>
      </c>
      <c r="AU137" s="56" t="s">
        <v>178</v>
      </c>
      <c r="AV137" s="62">
        <v>220</v>
      </c>
      <c r="AW137" s="97" t="s">
        <v>178</v>
      </c>
      <c r="AX137" s="98">
        <v>2</v>
      </c>
      <c r="AY137" s="56" t="s">
        <v>178</v>
      </c>
      <c r="AZ137" s="64">
        <v>40</v>
      </c>
      <c r="BA137" s="63" t="s">
        <v>178</v>
      </c>
      <c r="BB137" s="88">
        <v>1</v>
      </c>
      <c r="BC137" s="56" t="s">
        <v>178</v>
      </c>
      <c r="BD137" s="761">
        <v>2440</v>
      </c>
      <c r="BE137" s="56" t="s">
        <v>178</v>
      </c>
      <c r="BF137" s="99">
        <v>235</v>
      </c>
      <c r="BG137" s="56" t="s">
        <v>184</v>
      </c>
      <c r="BH137" s="151">
        <v>1690</v>
      </c>
      <c r="BI137" s="63" t="s">
        <v>185</v>
      </c>
      <c r="BJ137" s="63">
        <v>10</v>
      </c>
      <c r="BK137" s="63" t="s">
        <v>181</v>
      </c>
      <c r="BL137" s="88" t="s">
        <v>186</v>
      </c>
      <c r="BN137" s="100" t="s">
        <v>414</v>
      </c>
    </row>
    <row r="138" spans="1:66" ht="37.5">
      <c r="A138" s="770"/>
      <c r="B138" s="117"/>
      <c r="C138" s="60"/>
      <c r="D138" s="73" t="s">
        <v>187</v>
      </c>
      <c r="F138" s="104">
        <v>33220</v>
      </c>
      <c r="G138" s="105"/>
      <c r="H138" s="57" t="s">
        <v>178</v>
      </c>
      <c r="I138" s="106">
        <v>310</v>
      </c>
      <c r="J138" s="107"/>
      <c r="K138" s="108" t="s">
        <v>413</v>
      </c>
      <c r="M138" s="758"/>
      <c r="N138" s="60"/>
      <c r="O138" s="60"/>
      <c r="P138" s="143"/>
      <c r="Q138" s="56" t="s">
        <v>178</v>
      </c>
      <c r="R138" s="106">
        <v>7630</v>
      </c>
      <c r="S138" s="109">
        <v>70</v>
      </c>
      <c r="T138" s="109" t="s">
        <v>179</v>
      </c>
      <c r="U138" s="56" t="s">
        <v>178</v>
      </c>
      <c r="V138" s="110">
        <v>53420</v>
      </c>
      <c r="W138" s="111" t="s">
        <v>178</v>
      </c>
      <c r="X138" s="111">
        <v>530</v>
      </c>
      <c r="Y138" s="112" t="s">
        <v>181</v>
      </c>
      <c r="Z138" s="56" t="s">
        <v>178</v>
      </c>
      <c r="AA138" s="113">
        <v>45790</v>
      </c>
      <c r="AB138" s="111" t="s">
        <v>178</v>
      </c>
      <c r="AC138" s="111">
        <v>450</v>
      </c>
      <c r="AD138" s="112" t="s">
        <v>181</v>
      </c>
      <c r="AF138" s="760"/>
      <c r="AG138" s="102"/>
      <c r="AH138" s="760"/>
      <c r="AI138" s="103"/>
      <c r="AK138" s="146"/>
      <c r="AL138" s="102"/>
      <c r="AM138" s="102"/>
      <c r="AN138" s="102"/>
      <c r="AO138" s="103"/>
      <c r="AQ138" s="758"/>
      <c r="AR138" s="102"/>
      <c r="AS138" s="102"/>
      <c r="AT138" s="103"/>
      <c r="AV138" s="118" t="s">
        <v>205</v>
      </c>
      <c r="AW138" s="119"/>
      <c r="AX138" s="120" t="s">
        <v>206</v>
      </c>
      <c r="AZ138" s="121" t="s">
        <v>205</v>
      </c>
      <c r="BA138" s="102"/>
      <c r="BB138" s="103" t="s">
        <v>206</v>
      </c>
      <c r="BD138" s="762"/>
      <c r="BF138" s="75" t="s">
        <v>443</v>
      </c>
      <c r="BH138" s="153"/>
      <c r="BI138" s="102"/>
      <c r="BJ138" s="102"/>
      <c r="BK138" s="102"/>
      <c r="BL138" s="103"/>
      <c r="BN138" s="116">
        <v>0.98</v>
      </c>
    </row>
    <row r="139" spans="1:66" ht="75">
      <c r="A139" s="770"/>
      <c r="B139" s="87" t="s">
        <v>202</v>
      </c>
      <c r="C139" s="63" t="s">
        <v>176</v>
      </c>
      <c r="D139" s="88" t="s">
        <v>177</v>
      </c>
      <c r="F139" s="89">
        <v>25010</v>
      </c>
      <c r="G139" s="90">
        <v>32640</v>
      </c>
      <c r="H139" s="57" t="s">
        <v>178</v>
      </c>
      <c r="I139" s="91">
        <v>230</v>
      </c>
      <c r="J139" s="92">
        <v>300</v>
      </c>
      <c r="K139" s="93" t="s">
        <v>413</v>
      </c>
      <c r="L139" s="56" t="s">
        <v>178</v>
      </c>
      <c r="M139" s="757">
        <v>350</v>
      </c>
      <c r="N139" s="144" t="s">
        <v>178</v>
      </c>
      <c r="O139" s="144">
        <v>3</v>
      </c>
      <c r="P139" s="142" t="s">
        <v>179</v>
      </c>
      <c r="Q139" s="56" t="s">
        <v>178</v>
      </c>
      <c r="R139" s="94">
        <v>7630</v>
      </c>
      <c r="S139" s="95">
        <v>70</v>
      </c>
      <c r="T139" s="109" t="s">
        <v>179</v>
      </c>
      <c r="V139" s="96"/>
      <c r="AA139" s="96" t="s">
        <v>180</v>
      </c>
      <c r="AE139" s="56" t="s">
        <v>178</v>
      </c>
      <c r="AF139" s="759">
        <v>280</v>
      </c>
      <c r="AG139" s="60" t="s">
        <v>178</v>
      </c>
      <c r="AH139" s="759">
        <v>2</v>
      </c>
      <c r="AI139" s="73" t="s">
        <v>181</v>
      </c>
      <c r="AJ139" s="56" t="s">
        <v>178</v>
      </c>
      <c r="AK139" s="145">
        <v>1520</v>
      </c>
      <c r="AL139" s="60" t="s">
        <v>182</v>
      </c>
      <c r="AM139" s="60" t="s">
        <v>178</v>
      </c>
      <c r="AN139" s="60">
        <v>10</v>
      </c>
      <c r="AO139" s="73" t="s">
        <v>183</v>
      </c>
      <c r="AP139" s="56" t="s">
        <v>178</v>
      </c>
      <c r="AQ139" s="757">
        <v>500</v>
      </c>
      <c r="AR139" s="60" t="s">
        <v>178</v>
      </c>
      <c r="AS139" s="60">
        <v>5</v>
      </c>
      <c r="AT139" s="73" t="s">
        <v>181</v>
      </c>
      <c r="AU139" s="56" t="s">
        <v>178</v>
      </c>
      <c r="AV139" s="59">
        <v>200</v>
      </c>
      <c r="AW139" s="114" t="s">
        <v>178</v>
      </c>
      <c r="AX139" s="115">
        <v>2</v>
      </c>
      <c r="AY139" s="56" t="s">
        <v>178</v>
      </c>
      <c r="AZ139" s="61">
        <v>30</v>
      </c>
      <c r="BA139" s="60" t="s">
        <v>178</v>
      </c>
      <c r="BB139" s="73">
        <v>1</v>
      </c>
      <c r="BC139" s="56" t="s">
        <v>178</v>
      </c>
      <c r="BD139" s="761">
        <v>2360</v>
      </c>
      <c r="BE139" s="56" t="s">
        <v>178</v>
      </c>
      <c r="BF139" s="99">
        <v>235</v>
      </c>
      <c r="BG139" s="56" t="s">
        <v>184</v>
      </c>
      <c r="BH139" s="152">
        <v>1520</v>
      </c>
      <c r="BI139" s="60" t="s">
        <v>185</v>
      </c>
      <c r="BJ139" s="60">
        <v>10</v>
      </c>
      <c r="BK139" s="60" t="s">
        <v>181</v>
      </c>
      <c r="BL139" s="73" t="s">
        <v>186</v>
      </c>
      <c r="BN139" s="100" t="s">
        <v>414</v>
      </c>
    </row>
    <row r="140" spans="1:66" ht="37.5">
      <c r="A140" s="770"/>
      <c r="B140" s="101"/>
      <c r="C140" s="102"/>
      <c r="D140" s="103" t="s">
        <v>187</v>
      </c>
      <c r="F140" s="104">
        <v>32640</v>
      </c>
      <c r="G140" s="105"/>
      <c r="H140" s="57" t="s">
        <v>178</v>
      </c>
      <c r="I140" s="106">
        <v>300</v>
      </c>
      <c r="J140" s="107"/>
      <c r="K140" s="108" t="s">
        <v>413</v>
      </c>
      <c r="M140" s="758"/>
      <c r="N140" s="140"/>
      <c r="O140" s="140"/>
      <c r="P140" s="141"/>
      <c r="Q140" s="56" t="s">
        <v>178</v>
      </c>
      <c r="R140" s="106">
        <v>7630</v>
      </c>
      <c r="S140" s="109">
        <v>70</v>
      </c>
      <c r="T140" s="109" t="s">
        <v>179</v>
      </c>
      <c r="U140" s="56" t="s">
        <v>178</v>
      </c>
      <c r="V140" s="110">
        <v>53420</v>
      </c>
      <c r="W140" s="111" t="s">
        <v>178</v>
      </c>
      <c r="X140" s="111">
        <v>530</v>
      </c>
      <c r="Y140" s="112" t="s">
        <v>181</v>
      </c>
      <c r="Z140" s="56" t="s">
        <v>178</v>
      </c>
      <c r="AA140" s="113">
        <v>45790</v>
      </c>
      <c r="AB140" s="111" t="s">
        <v>178</v>
      </c>
      <c r="AC140" s="111">
        <v>450</v>
      </c>
      <c r="AD140" s="112" t="s">
        <v>181</v>
      </c>
      <c r="AF140" s="760"/>
      <c r="AG140" s="60"/>
      <c r="AH140" s="760"/>
      <c r="AI140" s="73"/>
      <c r="AK140" s="146"/>
      <c r="AL140" s="60"/>
      <c r="AM140" s="60"/>
      <c r="AN140" s="60"/>
      <c r="AO140" s="73"/>
      <c r="AQ140" s="758"/>
      <c r="AR140" s="60"/>
      <c r="AS140" s="60"/>
      <c r="AT140" s="73"/>
      <c r="AV140" s="59" t="s">
        <v>205</v>
      </c>
      <c r="AW140" s="114"/>
      <c r="AX140" s="115" t="s">
        <v>206</v>
      </c>
      <c r="AZ140" s="61" t="s">
        <v>205</v>
      </c>
      <c r="BA140" s="60"/>
      <c r="BB140" s="73" t="s">
        <v>206</v>
      </c>
      <c r="BD140" s="762"/>
      <c r="BF140" s="75" t="s">
        <v>443</v>
      </c>
      <c r="BH140" s="152"/>
      <c r="BI140" s="60"/>
      <c r="BJ140" s="60"/>
      <c r="BK140" s="60"/>
      <c r="BL140" s="73"/>
      <c r="BN140" s="116">
        <v>0.98</v>
      </c>
    </row>
    <row r="141" spans="1:66" ht="37.5">
      <c r="A141" s="770"/>
      <c r="B141" s="117" t="s">
        <v>203</v>
      </c>
      <c r="C141" s="60" t="s">
        <v>176</v>
      </c>
      <c r="D141" s="73" t="s">
        <v>177</v>
      </c>
      <c r="F141" s="89">
        <v>23150</v>
      </c>
      <c r="G141" s="90">
        <v>30780</v>
      </c>
      <c r="H141" s="57" t="s">
        <v>178</v>
      </c>
      <c r="I141" s="91">
        <v>210</v>
      </c>
      <c r="J141" s="92">
        <v>280</v>
      </c>
      <c r="K141" s="93" t="s">
        <v>413</v>
      </c>
      <c r="L141" s="56" t="s">
        <v>178</v>
      </c>
      <c r="M141" s="757">
        <v>320</v>
      </c>
      <c r="N141" s="60" t="s">
        <v>178</v>
      </c>
      <c r="O141" s="60">
        <v>3</v>
      </c>
      <c r="P141" s="143" t="s">
        <v>179</v>
      </c>
      <c r="Q141" s="56" t="s">
        <v>178</v>
      </c>
      <c r="R141" s="94">
        <v>7630</v>
      </c>
      <c r="S141" s="95">
        <v>70</v>
      </c>
      <c r="T141" s="109" t="s">
        <v>179</v>
      </c>
      <c r="V141" s="96"/>
      <c r="AA141" s="96" t="s">
        <v>180</v>
      </c>
      <c r="AE141" s="56" t="s">
        <v>178</v>
      </c>
      <c r="AF141" s="759">
        <v>260</v>
      </c>
      <c r="AG141" s="63" t="s">
        <v>178</v>
      </c>
      <c r="AH141" s="759">
        <v>2</v>
      </c>
      <c r="AI141" s="88" t="s">
        <v>181</v>
      </c>
      <c r="AJ141" s="56" t="s">
        <v>178</v>
      </c>
      <c r="AK141" s="145">
        <v>1380</v>
      </c>
      <c r="AL141" s="63" t="s">
        <v>182</v>
      </c>
      <c r="AM141" s="63" t="s">
        <v>178</v>
      </c>
      <c r="AN141" s="63">
        <v>10</v>
      </c>
      <c r="AO141" s="88" t="s">
        <v>183</v>
      </c>
      <c r="AP141" s="56" t="s">
        <v>178</v>
      </c>
      <c r="AQ141" s="757">
        <v>500</v>
      </c>
      <c r="AR141" s="63" t="s">
        <v>178</v>
      </c>
      <c r="AS141" s="63">
        <v>5</v>
      </c>
      <c r="AT141" s="88" t="s">
        <v>181</v>
      </c>
      <c r="AU141" s="56" t="s">
        <v>178</v>
      </c>
      <c r="AV141" s="62">
        <v>180</v>
      </c>
      <c r="AW141" s="97" t="s">
        <v>178</v>
      </c>
      <c r="AX141" s="98">
        <v>1</v>
      </c>
      <c r="AY141" s="56" t="s">
        <v>178</v>
      </c>
      <c r="AZ141" s="64">
        <v>30</v>
      </c>
      <c r="BA141" s="63" t="s">
        <v>178</v>
      </c>
      <c r="BB141" s="88">
        <v>1</v>
      </c>
      <c r="BC141" s="56" t="s">
        <v>178</v>
      </c>
      <c r="BD141" s="761">
        <v>2150</v>
      </c>
      <c r="BE141" s="56" t="s">
        <v>178</v>
      </c>
      <c r="BF141" s="99">
        <v>235</v>
      </c>
      <c r="BG141" s="56" t="s">
        <v>184</v>
      </c>
      <c r="BH141" s="151">
        <v>1380</v>
      </c>
      <c r="BI141" s="63" t="s">
        <v>185</v>
      </c>
      <c r="BJ141" s="63">
        <v>10</v>
      </c>
      <c r="BK141" s="63" t="s">
        <v>181</v>
      </c>
      <c r="BL141" s="88" t="s">
        <v>186</v>
      </c>
      <c r="BN141" s="100" t="s">
        <v>414</v>
      </c>
    </row>
    <row r="142" spans="1:66" ht="37.5">
      <c r="A142" s="770"/>
      <c r="B142" s="117"/>
      <c r="C142" s="60"/>
      <c r="D142" s="73" t="s">
        <v>187</v>
      </c>
      <c r="F142" s="104">
        <v>30780</v>
      </c>
      <c r="G142" s="105"/>
      <c r="H142" s="57" t="s">
        <v>178</v>
      </c>
      <c r="I142" s="106">
        <v>280</v>
      </c>
      <c r="J142" s="107"/>
      <c r="K142" s="108" t="s">
        <v>413</v>
      </c>
      <c r="M142" s="758"/>
      <c r="N142" s="60"/>
      <c r="O142" s="60"/>
      <c r="P142" s="143"/>
      <c r="Q142" s="56" t="s">
        <v>178</v>
      </c>
      <c r="R142" s="106">
        <v>7630</v>
      </c>
      <c r="S142" s="109">
        <v>70</v>
      </c>
      <c r="T142" s="109" t="s">
        <v>179</v>
      </c>
      <c r="U142" s="56" t="s">
        <v>178</v>
      </c>
      <c r="V142" s="110">
        <v>53420</v>
      </c>
      <c r="W142" s="111" t="s">
        <v>178</v>
      </c>
      <c r="X142" s="111">
        <v>530</v>
      </c>
      <c r="Y142" s="112" t="s">
        <v>181</v>
      </c>
      <c r="Z142" s="56" t="s">
        <v>178</v>
      </c>
      <c r="AA142" s="113">
        <v>45790</v>
      </c>
      <c r="AB142" s="111" t="s">
        <v>178</v>
      </c>
      <c r="AC142" s="111">
        <v>450</v>
      </c>
      <c r="AD142" s="112" t="s">
        <v>181</v>
      </c>
      <c r="AF142" s="760"/>
      <c r="AG142" s="102"/>
      <c r="AH142" s="760"/>
      <c r="AI142" s="103"/>
      <c r="AK142" s="146"/>
      <c r="AL142" s="102"/>
      <c r="AM142" s="102"/>
      <c r="AN142" s="102"/>
      <c r="AO142" s="103"/>
      <c r="AQ142" s="758"/>
      <c r="AR142" s="60"/>
      <c r="AS142" s="60"/>
      <c r="AT142" s="73"/>
      <c r="AV142" s="118" t="s">
        <v>205</v>
      </c>
      <c r="AW142" s="119"/>
      <c r="AX142" s="120" t="s">
        <v>206</v>
      </c>
      <c r="AZ142" s="121" t="s">
        <v>205</v>
      </c>
      <c r="BA142" s="102"/>
      <c r="BB142" s="103" t="s">
        <v>206</v>
      </c>
      <c r="BD142" s="762"/>
      <c r="BF142" s="75" t="s">
        <v>443</v>
      </c>
      <c r="BH142" s="153"/>
      <c r="BI142" s="102"/>
      <c r="BJ142" s="102"/>
      <c r="BK142" s="102"/>
      <c r="BL142" s="103"/>
      <c r="BN142" s="122">
        <v>0.98</v>
      </c>
    </row>
    <row r="143" spans="1:66" ht="37.5">
      <c r="A143" s="770" t="s">
        <v>209</v>
      </c>
      <c r="B143" s="87" t="s">
        <v>175</v>
      </c>
      <c r="C143" s="63" t="s">
        <v>176</v>
      </c>
      <c r="D143" s="88" t="s">
        <v>177</v>
      </c>
      <c r="F143" s="89">
        <v>107790</v>
      </c>
      <c r="G143" s="90">
        <v>115290</v>
      </c>
      <c r="H143" s="57" t="s">
        <v>178</v>
      </c>
      <c r="I143" s="91">
        <v>1050</v>
      </c>
      <c r="J143" s="92">
        <v>1130</v>
      </c>
      <c r="K143" s="93" t="s">
        <v>413</v>
      </c>
      <c r="L143" s="56" t="s">
        <v>178</v>
      </c>
      <c r="M143" s="757">
        <v>6970</v>
      </c>
      <c r="N143" s="144" t="s">
        <v>178</v>
      </c>
      <c r="O143" s="144">
        <v>60</v>
      </c>
      <c r="P143" s="142" t="s">
        <v>179</v>
      </c>
      <c r="Q143" s="56" t="s">
        <v>178</v>
      </c>
      <c r="R143" s="94">
        <v>7500</v>
      </c>
      <c r="S143" s="95">
        <v>70</v>
      </c>
      <c r="T143" s="109" t="s">
        <v>179</v>
      </c>
      <c r="V143" s="96"/>
      <c r="AA143" s="96" t="s">
        <v>180</v>
      </c>
      <c r="AE143" s="56" t="s">
        <v>178</v>
      </c>
      <c r="AF143" s="759">
        <v>5780</v>
      </c>
      <c r="AG143" s="60" t="s">
        <v>178</v>
      </c>
      <c r="AH143" s="759">
        <v>50</v>
      </c>
      <c r="AI143" s="73" t="s">
        <v>181</v>
      </c>
      <c r="AJ143" s="56" t="s">
        <v>178</v>
      </c>
      <c r="AK143" s="145">
        <v>30030</v>
      </c>
      <c r="AL143" s="60" t="s">
        <v>182</v>
      </c>
      <c r="AM143" s="60" t="s">
        <v>178</v>
      </c>
      <c r="AN143" s="60">
        <v>300</v>
      </c>
      <c r="AO143" s="73" t="s">
        <v>183</v>
      </c>
      <c r="AP143" s="56" t="s">
        <v>178</v>
      </c>
      <c r="AQ143" s="757">
        <v>3640</v>
      </c>
      <c r="AR143" s="63" t="s">
        <v>178</v>
      </c>
      <c r="AS143" s="63">
        <v>30</v>
      </c>
      <c r="AT143" s="88" t="s">
        <v>181</v>
      </c>
      <c r="AU143" s="56" t="s">
        <v>178</v>
      </c>
      <c r="AV143" s="59">
        <v>2730</v>
      </c>
      <c r="AW143" s="114" t="s">
        <v>178</v>
      </c>
      <c r="AX143" s="115">
        <v>20</v>
      </c>
      <c r="AY143" s="56" t="s">
        <v>178</v>
      </c>
      <c r="AZ143" s="61">
        <v>480</v>
      </c>
      <c r="BA143" s="60" t="s">
        <v>178</v>
      </c>
      <c r="BB143" s="73">
        <v>4</v>
      </c>
      <c r="BC143" s="56" t="s">
        <v>178</v>
      </c>
      <c r="BD143" s="761">
        <v>27330</v>
      </c>
      <c r="BE143" s="56" t="s">
        <v>178</v>
      </c>
      <c r="BF143" s="99">
        <v>235</v>
      </c>
      <c r="BG143" s="56" t="s">
        <v>184</v>
      </c>
      <c r="BH143" s="152">
        <v>30030</v>
      </c>
      <c r="BI143" s="60" t="s">
        <v>185</v>
      </c>
      <c r="BJ143" s="60">
        <v>300</v>
      </c>
      <c r="BK143" s="60" t="s">
        <v>181</v>
      </c>
      <c r="BL143" s="73" t="s">
        <v>186</v>
      </c>
      <c r="BN143" s="100" t="s">
        <v>414</v>
      </c>
    </row>
    <row r="144" spans="1:66" ht="37.5">
      <c r="A144" s="770"/>
      <c r="B144" s="101"/>
      <c r="C144" s="102"/>
      <c r="D144" s="103" t="s">
        <v>187</v>
      </c>
      <c r="F144" s="104">
        <v>115290</v>
      </c>
      <c r="G144" s="105"/>
      <c r="H144" s="57" t="s">
        <v>178</v>
      </c>
      <c r="I144" s="106">
        <v>1130</v>
      </c>
      <c r="J144" s="107"/>
      <c r="K144" s="108" t="s">
        <v>413</v>
      </c>
      <c r="M144" s="758"/>
      <c r="N144" s="140"/>
      <c r="O144" s="140"/>
      <c r="P144" s="141"/>
      <c r="Q144" s="56" t="s">
        <v>178</v>
      </c>
      <c r="R144" s="106">
        <v>7500</v>
      </c>
      <c r="S144" s="109">
        <v>70</v>
      </c>
      <c r="T144" s="109" t="s">
        <v>179</v>
      </c>
      <c r="U144" s="56" t="s">
        <v>178</v>
      </c>
      <c r="V144" s="110">
        <v>52550</v>
      </c>
      <c r="W144" s="111" t="s">
        <v>178</v>
      </c>
      <c r="X144" s="111">
        <v>520</v>
      </c>
      <c r="Y144" s="112" t="s">
        <v>181</v>
      </c>
      <c r="Z144" s="56" t="s">
        <v>178</v>
      </c>
      <c r="AA144" s="113">
        <v>45050</v>
      </c>
      <c r="AB144" s="111" t="s">
        <v>178</v>
      </c>
      <c r="AC144" s="111">
        <v>450</v>
      </c>
      <c r="AD144" s="112" t="s">
        <v>181</v>
      </c>
      <c r="AF144" s="760"/>
      <c r="AG144" s="60"/>
      <c r="AH144" s="760"/>
      <c r="AI144" s="73"/>
      <c r="AK144" s="146"/>
      <c r="AL144" s="60"/>
      <c r="AM144" s="60"/>
      <c r="AN144" s="60"/>
      <c r="AO144" s="73"/>
      <c r="AQ144" s="758"/>
      <c r="AR144" s="102"/>
      <c r="AS144" s="102"/>
      <c r="AT144" s="103"/>
      <c r="AV144" s="59" t="s">
        <v>441</v>
      </c>
      <c r="AW144" s="114"/>
      <c r="AX144" s="115" t="s">
        <v>442</v>
      </c>
      <c r="AZ144" s="61" t="s">
        <v>441</v>
      </c>
      <c r="BA144" s="60"/>
      <c r="BB144" s="73" t="s">
        <v>442</v>
      </c>
      <c r="BD144" s="762"/>
      <c r="BF144" s="75" t="s">
        <v>443</v>
      </c>
      <c r="BH144" s="152"/>
      <c r="BI144" s="60"/>
      <c r="BJ144" s="60"/>
      <c r="BK144" s="60"/>
      <c r="BL144" s="73"/>
      <c r="BN144" s="116">
        <v>0.63</v>
      </c>
    </row>
    <row r="145" spans="1:66" ht="75">
      <c r="A145" s="770"/>
      <c r="B145" s="117" t="s">
        <v>188</v>
      </c>
      <c r="C145" s="60" t="s">
        <v>176</v>
      </c>
      <c r="D145" s="73" t="s">
        <v>177</v>
      </c>
      <c r="F145" s="89">
        <v>66460</v>
      </c>
      <c r="G145" s="90">
        <v>73960</v>
      </c>
      <c r="H145" s="57" t="s">
        <v>178</v>
      </c>
      <c r="I145" s="91">
        <v>640</v>
      </c>
      <c r="J145" s="92">
        <v>720</v>
      </c>
      <c r="K145" s="93" t="s">
        <v>413</v>
      </c>
      <c r="L145" s="56" t="s">
        <v>178</v>
      </c>
      <c r="M145" s="757">
        <v>4180</v>
      </c>
      <c r="N145" s="60" t="s">
        <v>178</v>
      </c>
      <c r="O145" s="60">
        <v>40</v>
      </c>
      <c r="P145" s="143" t="s">
        <v>179</v>
      </c>
      <c r="Q145" s="56" t="s">
        <v>178</v>
      </c>
      <c r="R145" s="94">
        <v>7500</v>
      </c>
      <c r="S145" s="95">
        <v>70</v>
      </c>
      <c r="T145" s="109" t="s">
        <v>179</v>
      </c>
      <c r="V145" s="96"/>
      <c r="AA145" s="96" t="s">
        <v>180</v>
      </c>
      <c r="AE145" s="56" t="s">
        <v>178</v>
      </c>
      <c r="AF145" s="759">
        <v>3470</v>
      </c>
      <c r="AG145" s="63" t="s">
        <v>178</v>
      </c>
      <c r="AH145" s="759">
        <v>30</v>
      </c>
      <c r="AI145" s="88" t="s">
        <v>181</v>
      </c>
      <c r="AJ145" s="56" t="s">
        <v>178</v>
      </c>
      <c r="AK145" s="145">
        <v>18010</v>
      </c>
      <c r="AL145" s="63" t="s">
        <v>182</v>
      </c>
      <c r="AM145" s="63" t="s">
        <v>178</v>
      </c>
      <c r="AN145" s="63">
        <v>180</v>
      </c>
      <c r="AO145" s="88" t="s">
        <v>183</v>
      </c>
      <c r="AP145" s="56" t="s">
        <v>178</v>
      </c>
      <c r="AQ145" s="757">
        <v>2490</v>
      </c>
      <c r="AR145" s="102" t="s">
        <v>178</v>
      </c>
      <c r="AS145" s="102">
        <v>20</v>
      </c>
      <c r="AT145" s="103" t="s">
        <v>181</v>
      </c>
      <c r="AU145" s="56" t="s">
        <v>178</v>
      </c>
      <c r="AV145" s="62">
        <v>1630</v>
      </c>
      <c r="AW145" s="97" t="s">
        <v>178</v>
      </c>
      <c r="AX145" s="98">
        <v>10</v>
      </c>
      <c r="AY145" s="56" t="s">
        <v>178</v>
      </c>
      <c r="AZ145" s="64">
        <v>290</v>
      </c>
      <c r="BA145" s="63" t="s">
        <v>178</v>
      </c>
      <c r="BB145" s="88">
        <v>2</v>
      </c>
      <c r="BC145" s="56" t="s">
        <v>178</v>
      </c>
      <c r="BD145" s="761">
        <v>16800</v>
      </c>
      <c r="BE145" s="56" t="s">
        <v>178</v>
      </c>
      <c r="BF145" s="99">
        <v>235</v>
      </c>
      <c r="BG145" s="56" t="s">
        <v>184</v>
      </c>
      <c r="BH145" s="151">
        <v>18010</v>
      </c>
      <c r="BI145" s="63" t="s">
        <v>185</v>
      </c>
      <c r="BJ145" s="63">
        <v>180</v>
      </c>
      <c r="BK145" s="63" t="s">
        <v>181</v>
      </c>
      <c r="BL145" s="88" t="s">
        <v>186</v>
      </c>
      <c r="BN145" s="100" t="s">
        <v>414</v>
      </c>
    </row>
    <row r="146" spans="1:66" ht="37.5">
      <c r="A146" s="770"/>
      <c r="B146" s="117"/>
      <c r="C146" s="60"/>
      <c r="D146" s="73" t="s">
        <v>187</v>
      </c>
      <c r="F146" s="104">
        <v>73960</v>
      </c>
      <c r="G146" s="105"/>
      <c r="H146" s="57" t="s">
        <v>178</v>
      </c>
      <c r="I146" s="106">
        <v>720</v>
      </c>
      <c r="J146" s="107"/>
      <c r="K146" s="108" t="s">
        <v>413</v>
      </c>
      <c r="M146" s="758"/>
      <c r="N146" s="60"/>
      <c r="O146" s="60"/>
      <c r="P146" s="143"/>
      <c r="Q146" s="56" t="s">
        <v>178</v>
      </c>
      <c r="R146" s="106">
        <v>7500</v>
      </c>
      <c r="S146" s="109">
        <v>70</v>
      </c>
      <c r="T146" s="109" t="s">
        <v>179</v>
      </c>
      <c r="U146" s="56" t="s">
        <v>178</v>
      </c>
      <c r="V146" s="110">
        <v>52550</v>
      </c>
      <c r="W146" s="111" t="s">
        <v>178</v>
      </c>
      <c r="X146" s="111">
        <v>520</v>
      </c>
      <c r="Y146" s="112" t="s">
        <v>181</v>
      </c>
      <c r="Z146" s="56" t="s">
        <v>178</v>
      </c>
      <c r="AA146" s="113">
        <v>45050</v>
      </c>
      <c r="AB146" s="111" t="s">
        <v>178</v>
      </c>
      <c r="AC146" s="111">
        <v>450</v>
      </c>
      <c r="AD146" s="112" t="s">
        <v>181</v>
      </c>
      <c r="AF146" s="760"/>
      <c r="AG146" s="102"/>
      <c r="AH146" s="760"/>
      <c r="AI146" s="103"/>
      <c r="AK146" s="146"/>
      <c r="AL146" s="102"/>
      <c r="AM146" s="102"/>
      <c r="AN146" s="102"/>
      <c r="AO146" s="103"/>
      <c r="AQ146" s="758"/>
      <c r="AR146" s="60"/>
      <c r="AS146" s="60"/>
      <c r="AT146" s="73"/>
      <c r="AV146" s="118" t="s">
        <v>205</v>
      </c>
      <c r="AW146" s="119"/>
      <c r="AX146" s="120" t="s">
        <v>206</v>
      </c>
      <c r="AZ146" s="121" t="s">
        <v>205</v>
      </c>
      <c r="BA146" s="102"/>
      <c r="BB146" s="103" t="s">
        <v>206</v>
      </c>
      <c r="BD146" s="762"/>
      <c r="BF146" s="75" t="s">
        <v>443</v>
      </c>
      <c r="BH146" s="153"/>
      <c r="BI146" s="102"/>
      <c r="BJ146" s="102"/>
      <c r="BK146" s="102"/>
      <c r="BL146" s="103"/>
      <c r="BN146" s="116">
        <v>0.75</v>
      </c>
    </row>
    <row r="147" spans="1:66" ht="75">
      <c r="A147" s="770"/>
      <c r="B147" s="87" t="s">
        <v>189</v>
      </c>
      <c r="C147" s="63" t="s">
        <v>176</v>
      </c>
      <c r="D147" s="88" t="s">
        <v>177</v>
      </c>
      <c r="F147" s="89">
        <v>48750</v>
      </c>
      <c r="G147" s="90">
        <v>56250</v>
      </c>
      <c r="H147" s="57" t="s">
        <v>178</v>
      </c>
      <c r="I147" s="91">
        <v>460</v>
      </c>
      <c r="J147" s="92">
        <v>540</v>
      </c>
      <c r="K147" s="93" t="s">
        <v>413</v>
      </c>
      <c r="L147" s="56" t="s">
        <v>178</v>
      </c>
      <c r="M147" s="757">
        <v>2990</v>
      </c>
      <c r="N147" s="144" t="s">
        <v>178</v>
      </c>
      <c r="O147" s="144">
        <v>20</v>
      </c>
      <c r="P147" s="142" t="s">
        <v>179</v>
      </c>
      <c r="Q147" s="56" t="s">
        <v>178</v>
      </c>
      <c r="R147" s="94">
        <v>7500</v>
      </c>
      <c r="S147" s="95">
        <v>70</v>
      </c>
      <c r="T147" s="109" t="s">
        <v>179</v>
      </c>
      <c r="V147" s="96"/>
      <c r="AA147" s="96" t="s">
        <v>180</v>
      </c>
      <c r="AE147" s="56" t="s">
        <v>178</v>
      </c>
      <c r="AF147" s="759">
        <v>2480</v>
      </c>
      <c r="AG147" s="63" t="s">
        <v>178</v>
      </c>
      <c r="AH147" s="759">
        <v>20</v>
      </c>
      <c r="AI147" s="88" t="s">
        <v>181</v>
      </c>
      <c r="AJ147" s="56" t="s">
        <v>178</v>
      </c>
      <c r="AK147" s="145">
        <v>12870</v>
      </c>
      <c r="AL147" s="60" t="s">
        <v>182</v>
      </c>
      <c r="AM147" s="60" t="s">
        <v>178</v>
      </c>
      <c r="AN147" s="60">
        <v>120</v>
      </c>
      <c r="AO147" s="73" t="s">
        <v>183</v>
      </c>
      <c r="AP147" s="56" t="s">
        <v>178</v>
      </c>
      <c r="AQ147" s="757">
        <v>2000</v>
      </c>
      <c r="AR147" s="60" t="s">
        <v>178</v>
      </c>
      <c r="AS147" s="60">
        <v>20</v>
      </c>
      <c r="AT147" s="73" t="s">
        <v>181</v>
      </c>
      <c r="AU147" s="56" t="s">
        <v>178</v>
      </c>
      <c r="AV147" s="59">
        <v>1170</v>
      </c>
      <c r="AW147" s="114" t="s">
        <v>178</v>
      </c>
      <c r="AX147" s="115">
        <v>10</v>
      </c>
      <c r="AY147" s="56" t="s">
        <v>178</v>
      </c>
      <c r="AZ147" s="61">
        <v>200</v>
      </c>
      <c r="BA147" s="60" t="s">
        <v>178</v>
      </c>
      <c r="BB147" s="73">
        <v>2</v>
      </c>
      <c r="BC147" s="56" t="s">
        <v>178</v>
      </c>
      <c r="BD147" s="761">
        <v>12280</v>
      </c>
      <c r="BE147" s="56" t="s">
        <v>178</v>
      </c>
      <c r="BF147" s="99">
        <v>235</v>
      </c>
      <c r="BG147" s="56" t="s">
        <v>184</v>
      </c>
      <c r="BH147" s="152">
        <v>12870</v>
      </c>
      <c r="BI147" s="60" t="s">
        <v>185</v>
      </c>
      <c r="BJ147" s="60">
        <v>120</v>
      </c>
      <c r="BK147" s="60" t="s">
        <v>181</v>
      </c>
      <c r="BL147" s="73" t="s">
        <v>186</v>
      </c>
      <c r="BN147" s="100" t="s">
        <v>414</v>
      </c>
    </row>
    <row r="148" spans="1:66" ht="37.5">
      <c r="A148" s="770"/>
      <c r="B148" s="101"/>
      <c r="C148" s="102"/>
      <c r="D148" s="103" t="s">
        <v>187</v>
      </c>
      <c r="F148" s="104">
        <v>56250</v>
      </c>
      <c r="G148" s="105"/>
      <c r="H148" s="57" t="s">
        <v>178</v>
      </c>
      <c r="I148" s="106">
        <v>540</v>
      </c>
      <c r="J148" s="107"/>
      <c r="K148" s="108" t="s">
        <v>413</v>
      </c>
      <c r="M148" s="758"/>
      <c r="N148" s="140"/>
      <c r="O148" s="140"/>
      <c r="P148" s="141"/>
      <c r="Q148" s="56" t="s">
        <v>178</v>
      </c>
      <c r="R148" s="106">
        <v>7500</v>
      </c>
      <c r="S148" s="109">
        <v>70</v>
      </c>
      <c r="T148" s="109" t="s">
        <v>179</v>
      </c>
      <c r="U148" s="56" t="s">
        <v>178</v>
      </c>
      <c r="V148" s="110">
        <v>52550</v>
      </c>
      <c r="W148" s="111" t="s">
        <v>178</v>
      </c>
      <c r="X148" s="111">
        <v>520</v>
      </c>
      <c r="Y148" s="112" t="s">
        <v>181</v>
      </c>
      <c r="Z148" s="56" t="s">
        <v>178</v>
      </c>
      <c r="AA148" s="113">
        <v>45050</v>
      </c>
      <c r="AB148" s="111" t="s">
        <v>178</v>
      </c>
      <c r="AC148" s="111">
        <v>450</v>
      </c>
      <c r="AD148" s="112" t="s">
        <v>181</v>
      </c>
      <c r="AF148" s="760"/>
      <c r="AG148" s="102"/>
      <c r="AH148" s="760"/>
      <c r="AI148" s="103"/>
      <c r="AK148" s="146"/>
      <c r="AL148" s="60"/>
      <c r="AM148" s="60"/>
      <c r="AN148" s="60"/>
      <c r="AO148" s="73"/>
      <c r="AQ148" s="758"/>
      <c r="AR148" s="60"/>
      <c r="AS148" s="60"/>
      <c r="AT148" s="73"/>
      <c r="AV148" s="59" t="s">
        <v>205</v>
      </c>
      <c r="AW148" s="114"/>
      <c r="AX148" s="115" t="s">
        <v>206</v>
      </c>
      <c r="AZ148" s="61" t="s">
        <v>205</v>
      </c>
      <c r="BA148" s="60"/>
      <c r="BB148" s="73" t="s">
        <v>206</v>
      </c>
      <c r="BD148" s="762"/>
      <c r="BF148" s="75" t="s">
        <v>443</v>
      </c>
      <c r="BH148" s="152"/>
      <c r="BI148" s="60"/>
      <c r="BJ148" s="60"/>
      <c r="BK148" s="60"/>
      <c r="BL148" s="73"/>
      <c r="BN148" s="116">
        <v>0.95</v>
      </c>
    </row>
    <row r="149" spans="1:66" ht="75">
      <c r="A149" s="770"/>
      <c r="B149" s="117" t="s">
        <v>190</v>
      </c>
      <c r="C149" s="60" t="s">
        <v>176</v>
      </c>
      <c r="D149" s="73" t="s">
        <v>177</v>
      </c>
      <c r="F149" s="89">
        <v>48980</v>
      </c>
      <c r="G149" s="90">
        <v>56480</v>
      </c>
      <c r="H149" s="57" t="s">
        <v>178</v>
      </c>
      <c r="I149" s="91">
        <v>470</v>
      </c>
      <c r="J149" s="92">
        <v>540</v>
      </c>
      <c r="K149" s="93" t="s">
        <v>413</v>
      </c>
      <c r="L149" s="56" t="s">
        <v>178</v>
      </c>
      <c r="M149" s="757">
        <v>2320</v>
      </c>
      <c r="N149" s="60" t="s">
        <v>178</v>
      </c>
      <c r="O149" s="60">
        <v>20</v>
      </c>
      <c r="P149" s="143" t="s">
        <v>179</v>
      </c>
      <c r="Q149" s="56" t="s">
        <v>178</v>
      </c>
      <c r="R149" s="94">
        <v>7500</v>
      </c>
      <c r="S149" s="95">
        <v>70</v>
      </c>
      <c r="T149" s="109" t="s">
        <v>179</v>
      </c>
      <c r="V149" s="96"/>
      <c r="AA149" s="96" t="s">
        <v>180</v>
      </c>
      <c r="AE149" s="56" t="s">
        <v>178</v>
      </c>
      <c r="AF149" s="759" t="s">
        <v>184</v>
      </c>
      <c r="AG149" s="63" t="s">
        <v>178</v>
      </c>
      <c r="AH149" s="759" t="s">
        <v>184</v>
      </c>
      <c r="AI149" s="88"/>
      <c r="AJ149" s="56" t="s">
        <v>178</v>
      </c>
      <c r="AK149" s="145">
        <v>10010</v>
      </c>
      <c r="AL149" s="63" t="s">
        <v>182</v>
      </c>
      <c r="AM149" s="63" t="s">
        <v>178</v>
      </c>
      <c r="AN149" s="63">
        <v>100</v>
      </c>
      <c r="AO149" s="88" t="s">
        <v>183</v>
      </c>
      <c r="AP149" s="56" t="s">
        <v>178</v>
      </c>
      <c r="AQ149" s="757">
        <v>1730</v>
      </c>
      <c r="AR149" s="63" t="s">
        <v>178</v>
      </c>
      <c r="AS149" s="63">
        <v>10</v>
      </c>
      <c r="AT149" s="88" t="s">
        <v>181</v>
      </c>
      <c r="AU149" s="56" t="s">
        <v>178</v>
      </c>
      <c r="AV149" s="62">
        <v>910</v>
      </c>
      <c r="AW149" s="97" t="s">
        <v>178</v>
      </c>
      <c r="AX149" s="98">
        <v>9</v>
      </c>
      <c r="AY149" s="56" t="s">
        <v>178</v>
      </c>
      <c r="AZ149" s="64">
        <v>160</v>
      </c>
      <c r="BA149" s="63" t="s">
        <v>178</v>
      </c>
      <c r="BB149" s="88">
        <v>1</v>
      </c>
      <c r="BC149" s="56" t="s">
        <v>178</v>
      </c>
      <c r="BD149" s="761">
        <v>9770</v>
      </c>
      <c r="BE149" s="56" t="s">
        <v>178</v>
      </c>
      <c r="BF149" s="99">
        <v>235</v>
      </c>
      <c r="BG149" s="56" t="s">
        <v>184</v>
      </c>
      <c r="BH149" s="151">
        <v>10010</v>
      </c>
      <c r="BI149" s="63" t="s">
        <v>185</v>
      </c>
      <c r="BJ149" s="63">
        <v>100</v>
      </c>
      <c r="BK149" s="63" t="s">
        <v>181</v>
      </c>
      <c r="BL149" s="88" t="s">
        <v>186</v>
      </c>
      <c r="BN149" s="100" t="s">
        <v>414</v>
      </c>
    </row>
    <row r="150" spans="1:66" ht="37.5">
      <c r="A150" s="770"/>
      <c r="B150" s="117"/>
      <c r="C150" s="60"/>
      <c r="D150" s="73" t="s">
        <v>187</v>
      </c>
      <c r="F150" s="104">
        <v>56480</v>
      </c>
      <c r="G150" s="105"/>
      <c r="H150" s="57" t="s">
        <v>178</v>
      </c>
      <c r="I150" s="106">
        <v>540</v>
      </c>
      <c r="J150" s="107"/>
      <c r="K150" s="108" t="s">
        <v>413</v>
      </c>
      <c r="M150" s="758"/>
      <c r="N150" s="60"/>
      <c r="O150" s="60"/>
      <c r="P150" s="143"/>
      <c r="Q150" s="56" t="s">
        <v>178</v>
      </c>
      <c r="R150" s="106">
        <v>7500</v>
      </c>
      <c r="S150" s="109">
        <v>70</v>
      </c>
      <c r="T150" s="109" t="s">
        <v>179</v>
      </c>
      <c r="U150" s="56" t="s">
        <v>178</v>
      </c>
      <c r="V150" s="110">
        <v>52550</v>
      </c>
      <c r="W150" s="111" t="s">
        <v>178</v>
      </c>
      <c r="X150" s="111">
        <v>520</v>
      </c>
      <c r="Y150" s="112" t="s">
        <v>181</v>
      </c>
      <c r="Z150" s="56" t="s">
        <v>178</v>
      </c>
      <c r="AA150" s="113">
        <v>45050</v>
      </c>
      <c r="AB150" s="111" t="s">
        <v>178</v>
      </c>
      <c r="AC150" s="111">
        <v>450</v>
      </c>
      <c r="AD150" s="112" t="s">
        <v>181</v>
      </c>
      <c r="AF150" s="760"/>
      <c r="AG150" s="60"/>
      <c r="AH150" s="760"/>
      <c r="AI150" s="73"/>
      <c r="AK150" s="146"/>
      <c r="AL150" s="102"/>
      <c r="AM150" s="102"/>
      <c r="AN150" s="102"/>
      <c r="AO150" s="103"/>
      <c r="AQ150" s="758"/>
      <c r="AR150" s="102"/>
      <c r="AS150" s="102"/>
      <c r="AT150" s="103"/>
      <c r="AV150" s="118" t="s">
        <v>205</v>
      </c>
      <c r="AW150" s="119"/>
      <c r="AX150" s="120" t="s">
        <v>206</v>
      </c>
      <c r="AZ150" s="121" t="s">
        <v>205</v>
      </c>
      <c r="BA150" s="102"/>
      <c r="BB150" s="103" t="s">
        <v>206</v>
      </c>
      <c r="BD150" s="762"/>
      <c r="BF150" s="75" t="s">
        <v>443</v>
      </c>
      <c r="BH150" s="153"/>
      <c r="BI150" s="102"/>
      <c r="BJ150" s="102"/>
      <c r="BK150" s="102"/>
      <c r="BL150" s="103"/>
      <c r="BN150" s="116">
        <v>0.98</v>
      </c>
    </row>
    <row r="151" spans="1:66" ht="75">
      <c r="A151" s="770"/>
      <c r="B151" s="87" t="s">
        <v>191</v>
      </c>
      <c r="C151" s="63" t="s">
        <v>176</v>
      </c>
      <c r="D151" s="88" t="s">
        <v>177</v>
      </c>
      <c r="F151" s="89">
        <v>45330</v>
      </c>
      <c r="G151" s="90">
        <v>52830</v>
      </c>
      <c r="H151" s="57" t="s">
        <v>178</v>
      </c>
      <c r="I151" s="91">
        <v>430</v>
      </c>
      <c r="J151" s="92">
        <v>500</v>
      </c>
      <c r="K151" s="93" t="s">
        <v>413</v>
      </c>
      <c r="L151" s="56" t="s">
        <v>178</v>
      </c>
      <c r="M151" s="757">
        <v>1740</v>
      </c>
      <c r="N151" s="144" t="s">
        <v>178</v>
      </c>
      <c r="O151" s="144">
        <v>10</v>
      </c>
      <c r="P151" s="142" t="s">
        <v>179</v>
      </c>
      <c r="Q151" s="56" t="s">
        <v>178</v>
      </c>
      <c r="R151" s="94">
        <v>7500</v>
      </c>
      <c r="S151" s="95">
        <v>70</v>
      </c>
      <c r="T151" s="109" t="s">
        <v>179</v>
      </c>
      <c r="V151" s="96"/>
      <c r="AA151" s="96" t="s">
        <v>180</v>
      </c>
      <c r="AE151" s="56" t="s">
        <v>178</v>
      </c>
      <c r="AF151" s="759" t="s">
        <v>184</v>
      </c>
      <c r="AG151" s="60" t="s">
        <v>178</v>
      </c>
      <c r="AH151" s="759" t="s">
        <v>184</v>
      </c>
      <c r="AI151" s="73"/>
      <c r="AJ151" s="56" t="s">
        <v>178</v>
      </c>
      <c r="AK151" s="145">
        <v>7500</v>
      </c>
      <c r="AL151" s="60" t="s">
        <v>182</v>
      </c>
      <c r="AM151" s="60" t="s">
        <v>178</v>
      </c>
      <c r="AN151" s="60">
        <v>70</v>
      </c>
      <c r="AO151" s="73" t="s">
        <v>183</v>
      </c>
      <c r="AP151" s="56" t="s">
        <v>178</v>
      </c>
      <c r="AQ151" s="757">
        <v>1300</v>
      </c>
      <c r="AR151" s="60" t="s">
        <v>178</v>
      </c>
      <c r="AS151" s="60">
        <v>10</v>
      </c>
      <c r="AT151" s="73" t="s">
        <v>181</v>
      </c>
      <c r="AU151" s="56" t="s">
        <v>178</v>
      </c>
      <c r="AV151" s="59">
        <v>680</v>
      </c>
      <c r="AW151" s="114" t="s">
        <v>178</v>
      </c>
      <c r="AX151" s="115">
        <v>6</v>
      </c>
      <c r="AY151" s="56" t="s">
        <v>178</v>
      </c>
      <c r="AZ151" s="61">
        <v>120</v>
      </c>
      <c r="BA151" s="60" t="s">
        <v>178</v>
      </c>
      <c r="BB151" s="73">
        <v>1</v>
      </c>
      <c r="BC151" s="56" t="s">
        <v>178</v>
      </c>
      <c r="BD151" s="761">
        <v>7500</v>
      </c>
      <c r="BE151" s="56" t="s">
        <v>178</v>
      </c>
      <c r="BF151" s="99">
        <v>235</v>
      </c>
      <c r="BG151" s="56" t="s">
        <v>184</v>
      </c>
      <c r="BH151" s="152">
        <v>7500</v>
      </c>
      <c r="BI151" s="60" t="s">
        <v>185</v>
      </c>
      <c r="BJ151" s="60">
        <v>70</v>
      </c>
      <c r="BK151" s="60" t="s">
        <v>181</v>
      </c>
      <c r="BL151" s="73" t="s">
        <v>186</v>
      </c>
      <c r="BN151" s="100" t="s">
        <v>414</v>
      </c>
    </row>
    <row r="152" spans="1:66" ht="37.5">
      <c r="A152" s="770"/>
      <c r="B152" s="101"/>
      <c r="C152" s="102"/>
      <c r="D152" s="103" t="s">
        <v>187</v>
      </c>
      <c r="F152" s="104">
        <v>52830</v>
      </c>
      <c r="G152" s="105"/>
      <c r="H152" s="57" t="s">
        <v>178</v>
      </c>
      <c r="I152" s="106">
        <v>500</v>
      </c>
      <c r="J152" s="107"/>
      <c r="K152" s="108" t="s">
        <v>413</v>
      </c>
      <c r="M152" s="758"/>
      <c r="N152" s="140"/>
      <c r="O152" s="140"/>
      <c r="P152" s="141"/>
      <c r="Q152" s="56" t="s">
        <v>178</v>
      </c>
      <c r="R152" s="106">
        <v>7500</v>
      </c>
      <c r="S152" s="109">
        <v>70</v>
      </c>
      <c r="T152" s="109" t="s">
        <v>179</v>
      </c>
      <c r="U152" s="56" t="s">
        <v>178</v>
      </c>
      <c r="V152" s="110">
        <v>52550</v>
      </c>
      <c r="W152" s="111" t="s">
        <v>178</v>
      </c>
      <c r="X152" s="111">
        <v>520</v>
      </c>
      <c r="Y152" s="112" t="s">
        <v>181</v>
      </c>
      <c r="Z152" s="56" t="s">
        <v>178</v>
      </c>
      <c r="AA152" s="113">
        <v>45050</v>
      </c>
      <c r="AB152" s="111" t="s">
        <v>178</v>
      </c>
      <c r="AC152" s="111">
        <v>450</v>
      </c>
      <c r="AD152" s="112" t="s">
        <v>181</v>
      </c>
      <c r="AF152" s="760"/>
      <c r="AG152" s="60"/>
      <c r="AH152" s="760"/>
      <c r="AI152" s="73"/>
      <c r="AK152" s="146"/>
      <c r="AL152" s="60"/>
      <c r="AM152" s="60"/>
      <c r="AN152" s="60"/>
      <c r="AO152" s="73"/>
      <c r="AQ152" s="758"/>
      <c r="AR152" s="60"/>
      <c r="AS152" s="60"/>
      <c r="AT152" s="73"/>
      <c r="AV152" s="59" t="s">
        <v>205</v>
      </c>
      <c r="AW152" s="114"/>
      <c r="AX152" s="115" t="s">
        <v>206</v>
      </c>
      <c r="AZ152" s="61" t="s">
        <v>205</v>
      </c>
      <c r="BA152" s="60"/>
      <c r="BB152" s="73" t="s">
        <v>206</v>
      </c>
      <c r="BD152" s="762"/>
      <c r="BF152" s="75" t="s">
        <v>443</v>
      </c>
      <c r="BH152" s="152"/>
      <c r="BI152" s="60"/>
      <c r="BJ152" s="60"/>
      <c r="BK152" s="60"/>
      <c r="BL152" s="73"/>
      <c r="BN152" s="116">
        <v>0.88</v>
      </c>
    </row>
    <row r="153" spans="1:66" ht="75">
      <c r="A153" s="770"/>
      <c r="B153" s="117" t="s">
        <v>192</v>
      </c>
      <c r="C153" s="60" t="s">
        <v>176</v>
      </c>
      <c r="D153" s="73" t="s">
        <v>177</v>
      </c>
      <c r="F153" s="89">
        <v>40190</v>
      </c>
      <c r="G153" s="90">
        <v>47690</v>
      </c>
      <c r="H153" s="57" t="s">
        <v>178</v>
      </c>
      <c r="I153" s="91">
        <v>380</v>
      </c>
      <c r="J153" s="92">
        <v>450</v>
      </c>
      <c r="K153" s="93" t="s">
        <v>413</v>
      </c>
      <c r="L153" s="56" t="s">
        <v>178</v>
      </c>
      <c r="M153" s="757">
        <v>1390</v>
      </c>
      <c r="N153" s="60" t="s">
        <v>178</v>
      </c>
      <c r="O153" s="60">
        <v>10</v>
      </c>
      <c r="P153" s="143" t="s">
        <v>179</v>
      </c>
      <c r="Q153" s="56" t="s">
        <v>178</v>
      </c>
      <c r="R153" s="94">
        <v>7500</v>
      </c>
      <c r="S153" s="95">
        <v>70</v>
      </c>
      <c r="T153" s="109" t="s">
        <v>179</v>
      </c>
      <c r="V153" s="96"/>
      <c r="AA153" s="96" t="s">
        <v>180</v>
      </c>
      <c r="AE153" s="56" t="s">
        <v>178</v>
      </c>
      <c r="AF153" s="759" t="s">
        <v>184</v>
      </c>
      <c r="AG153" s="60" t="s">
        <v>178</v>
      </c>
      <c r="AH153" s="759" t="s">
        <v>184</v>
      </c>
      <c r="AI153" s="73"/>
      <c r="AJ153" s="56" t="s">
        <v>178</v>
      </c>
      <c r="AK153" s="145">
        <v>6000</v>
      </c>
      <c r="AL153" s="63" t="s">
        <v>182</v>
      </c>
      <c r="AM153" s="63" t="s">
        <v>178</v>
      </c>
      <c r="AN153" s="63">
        <v>60</v>
      </c>
      <c r="AO153" s="88" t="s">
        <v>183</v>
      </c>
      <c r="AP153" s="56" t="s">
        <v>178</v>
      </c>
      <c r="AQ153" s="757">
        <v>1040</v>
      </c>
      <c r="AR153" s="63" t="s">
        <v>178</v>
      </c>
      <c r="AS153" s="63">
        <v>10</v>
      </c>
      <c r="AT153" s="88" t="s">
        <v>181</v>
      </c>
      <c r="AU153" s="56" t="s">
        <v>178</v>
      </c>
      <c r="AV153" s="62">
        <v>570</v>
      </c>
      <c r="AW153" s="97" t="s">
        <v>178</v>
      </c>
      <c r="AX153" s="98">
        <v>5</v>
      </c>
      <c r="AY153" s="56" t="s">
        <v>178</v>
      </c>
      <c r="AZ153" s="64">
        <v>100</v>
      </c>
      <c r="BA153" s="63" t="s">
        <v>178</v>
      </c>
      <c r="BB153" s="88">
        <v>1</v>
      </c>
      <c r="BC153" s="56" t="s">
        <v>178</v>
      </c>
      <c r="BD153" s="761">
        <v>6130</v>
      </c>
      <c r="BE153" s="56" t="s">
        <v>178</v>
      </c>
      <c r="BF153" s="99">
        <v>235</v>
      </c>
      <c r="BG153" s="56" t="s">
        <v>184</v>
      </c>
      <c r="BH153" s="151">
        <v>6000</v>
      </c>
      <c r="BI153" s="63" t="s">
        <v>185</v>
      </c>
      <c r="BJ153" s="63">
        <v>60</v>
      </c>
      <c r="BK153" s="63" t="s">
        <v>181</v>
      </c>
      <c r="BL153" s="88" t="s">
        <v>186</v>
      </c>
      <c r="BN153" s="100" t="s">
        <v>414</v>
      </c>
    </row>
    <row r="154" spans="1:66" ht="37.5">
      <c r="A154" s="770"/>
      <c r="B154" s="117"/>
      <c r="C154" s="60"/>
      <c r="D154" s="73" t="s">
        <v>187</v>
      </c>
      <c r="F154" s="104">
        <v>47690</v>
      </c>
      <c r="G154" s="105"/>
      <c r="H154" s="57" t="s">
        <v>178</v>
      </c>
      <c r="I154" s="106">
        <v>450</v>
      </c>
      <c r="J154" s="107"/>
      <c r="K154" s="108" t="s">
        <v>413</v>
      </c>
      <c r="M154" s="758"/>
      <c r="N154" s="60"/>
      <c r="O154" s="60"/>
      <c r="P154" s="143"/>
      <c r="Q154" s="56" t="s">
        <v>178</v>
      </c>
      <c r="R154" s="106">
        <v>7500</v>
      </c>
      <c r="S154" s="109">
        <v>70</v>
      </c>
      <c r="T154" s="109" t="s">
        <v>179</v>
      </c>
      <c r="U154" s="56" t="s">
        <v>178</v>
      </c>
      <c r="V154" s="110">
        <v>52550</v>
      </c>
      <c r="W154" s="111" t="s">
        <v>178</v>
      </c>
      <c r="X154" s="111">
        <v>520</v>
      </c>
      <c r="Y154" s="112" t="s">
        <v>181</v>
      </c>
      <c r="Z154" s="56" t="s">
        <v>178</v>
      </c>
      <c r="AA154" s="113">
        <v>45050</v>
      </c>
      <c r="AB154" s="111" t="s">
        <v>178</v>
      </c>
      <c r="AC154" s="111">
        <v>450</v>
      </c>
      <c r="AD154" s="112" t="s">
        <v>181</v>
      </c>
      <c r="AF154" s="760"/>
      <c r="AG154" s="60"/>
      <c r="AH154" s="760"/>
      <c r="AI154" s="73"/>
      <c r="AK154" s="146"/>
      <c r="AL154" s="102"/>
      <c r="AM154" s="102"/>
      <c r="AN154" s="102"/>
      <c r="AO154" s="103"/>
      <c r="AQ154" s="758"/>
      <c r="AR154" s="102"/>
      <c r="AS154" s="102"/>
      <c r="AT154" s="103"/>
      <c r="AV154" s="118" t="s">
        <v>205</v>
      </c>
      <c r="AW154" s="119"/>
      <c r="AX154" s="120" t="s">
        <v>206</v>
      </c>
      <c r="AZ154" s="121" t="s">
        <v>205</v>
      </c>
      <c r="BA154" s="102"/>
      <c r="BB154" s="103" t="s">
        <v>206</v>
      </c>
      <c r="BD154" s="762"/>
      <c r="BF154" s="75" t="s">
        <v>443</v>
      </c>
      <c r="BH154" s="153"/>
      <c r="BI154" s="102"/>
      <c r="BJ154" s="102"/>
      <c r="BK154" s="102"/>
      <c r="BL154" s="103"/>
      <c r="BN154" s="116">
        <v>0.91</v>
      </c>
    </row>
    <row r="155" spans="1:66" ht="75">
      <c r="A155" s="770"/>
      <c r="B155" s="87" t="s">
        <v>193</v>
      </c>
      <c r="C155" s="63" t="s">
        <v>176</v>
      </c>
      <c r="D155" s="88" t="s">
        <v>177</v>
      </c>
      <c r="F155" s="89">
        <v>36730</v>
      </c>
      <c r="G155" s="90">
        <v>44230</v>
      </c>
      <c r="H155" s="57" t="s">
        <v>178</v>
      </c>
      <c r="I155" s="91">
        <v>340</v>
      </c>
      <c r="J155" s="92">
        <v>420</v>
      </c>
      <c r="K155" s="93" t="s">
        <v>413</v>
      </c>
      <c r="L155" s="56" t="s">
        <v>178</v>
      </c>
      <c r="M155" s="757">
        <v>1160</v>
      </c>
      <c r="N155" s="144" t="s">
        <v>178</v>
      </c>
      <c r="O155" s="144">
        <v>10</v>
      </c>
      <c r="P155" s="142" t="s">
        <v>179</v>
      </c>
      <c r="Q155" s="56" t="s">
        <v>178</v>
      </c>
      <c r="R155" s="94">
        <v>7500</v>
      </c>
      <c r="S155" s="95">
        <v>70</v>
      </c>
      <c r="T155" s="109" t="s">
        <v>179</v>
      </c>
      <c r="V155" s="96"/>
      <c r="AA155" s="96" t="s">
        <v>180</v>
      </c>
      <c r="AE155" s="56" t="s">
        <v>178</v>
      </c>
      <c r="AF155" s="759" t="s">
        <v>184</v>
      </c>
      <c r="AG155" s="60" t="s">
        <v>178</v>
      </c>
      <c r="AH155" s="759" t="s">
        <v>184</v>
      </c>
      <c r="AI155" s="73"/>
      <c r="AJ155" s="56" t="s">
        <v>178</v>
      </c>
      <c r="AK155" s="145">
        <v>5000</v>
      </c>
      <c r="AL155" s="60" t="s">
        <v>182</v>
      </c>
      <c r="AM155" s="60" t="s">
        <v>178</v>
      </c>
      <c r="AN155" s="60">
        <v>50</v>
      </c>
      <c r="AO155" s="73" t="s">
        <v>183</v>
      </c>
      <c r="AP155" s="56" t="s">
        <v>178</v>
      </c>
      <c r="AQ155" s="757">
        <v>860</v>
      </c>
      <c r="AR155" s="60" t="s">
        <v>178</v>
      </c>
      <c r="AS155" s="60">
        <v>8</v>
      </c>
      <c r="AT155" s="73" t="s">
        <v>181</v>
      </c>
      <c r="AU155" s="56" t="s">
        <v>178</v>
      </c>
      <c r="AV155" s="59">
        <v>500</v>
      </c>
      <c r="AW155" s="114" t="s">
        <v>178</v>
      </c>
      <c r="AX155" s="115">
        <v>5</v>
      </c>
      <c r="AY155" s="56" t="s">
        <v>178</v>
      </c>
      <c r="AZ155" s="61">
        <v>80</v>
      </c>
      <c r="BA155" s="60" t="s">
        <v>178</v>
      </c>
      <c r="BB155" s="73">
        <v>1</v>
      </c>
      <c r="BC155" s="56" t="s">
        <v>178</v>
      </c>
      <c r="BD155" s="761">
        <v>5220</v>
      </c>
      <c r="BE155" s="56" t="s">
        <v>178</v>
      </c>
      <c r="BF155" s="99">
        <v>235</v>
      </c>
      <c r="BG155" s="56" t="s">
        <v>184</v>
      </c>
      <c r="BH155" s="152">
        <v>5000</v>
      </c>
      <c r="BI155" s="60" t="s">
        <v>185</v>
      </c>
      <c r="BJ155" s="60">
        <v>50</v>
      </c>
      <c r="BK155" s="60" t="s">
        <v>181</v>
      </c>
      <c r="BL155" s="73" t="s">
        <v>186</v>
      </c>
      <c r="BN155" s="100" t="s">
        <v>414</v>
      </c>
    </row>
    <row r="156" spans="1:66" ht="37.5">
      <c r="A156" s="770"/>
      <c r="B156" s="101"/>
      <c r="C156" s="102"/>
      <c r="D156" s="103" t="s">
        <v>187</v>
      </c>
      <c r="F156" s="104">
        <v>44230</v>
      </c>
      <c r="G156" s="105"/>
      <c r="H156" s="57" t="s">
        <v>178</v>
      </c>
      <c r="I156" s="106">
        <v>420</v>
      </c>
      <c r="J156" s="107"/>
      <c r="K156" s="108" t="s">
        <v>413</v>
      </c>
      <c r="M156" s="758"/>
      <c r="N156" s="140"/>
      <c r="O156" s="140"/>
      <c r="P156" s="141"/>
      <c r="Q156" s="56" t="s">
        <v>178</v>
      </c>
      <c r="R156" s="106">
        <v>7500</v>
      </c>
      <c r="S156" s="109">
        <v>70</v>
      </c>
      <c r="T156" s="109" t="s">
        <v>179</v>
      </c>
      <c r="U156" s="56" t="s">
        <v>178</v>
      </c>
      <c r="V156" s="110">
        <v>52550</v>
      </c>
      <c r="W156" s="111" t="s">
        <v>178</v>
      </c>
      <c r="X156" s="111">
        <v>520</v>
      </c>
      <c r="Y156" s="112" t="s">
        <v>181</v>
      </c>
      <c r="Z156" s="56" t="s">
        <v>178</v>
      </c>
      <c r="AA156" s="113">
        <v>45050</v>
      </c>
      <c r="AB156" s="111" t="s">
        <v>178</v>
      </c>
      <c r="AC156" s="111">
        <v>450</v>
      </c>
      <c r="AD156" s="112" t="s">
        <v>181</v>
      </c>
      <c r="AF156" s="760"/>
      <c r="AG156" s="60"/>
      <c r="AH156" s="760"/>
      <c r="AI156" s="73"/>
      <c r="AK156" s="146"/>
      <c r="AL156" s="60"/>
      <c r="AM156" s="60"/>
      <c r="AN156" s="60"/>
      <c r="AO156" s="73"/>
      <c r="AQ156" s="758"/>
      <c r="AR156" s="60"/>
      <c r="AS156" s="60"/>
      <c r="AT156" s="73"/>
      <c r="AV156" s="59" t="s">
        <v>205</v>
      </c>
      <c r="AW156" s="114"/>
      <c r="AX156" s="115" t="s">
        <v>206</v>
      </c>
      <c r="AZ156" s="61" t="s">
        <v>205</v>
      </c>
      <c r="BA156" s="60"/>
      <c r="BB156" s="73" t="s">
        <v>206</v>
      </c>
      <c r="BD156" s="762"/>
      <c r="BF156" s="75" t="s">
        <v>443</v>
      </c>
      <c r="BH156" s="152"/>
      <c r="BI156" s="60"/>
      <c r="BJ156" s="60"/>
      <c r="BK156" s="60"/>
      <c r="BL156" s="73"/>
      <c r="BN156" s="116">
        <v>0.88</v>
      </c>
    </row>
    <row r="157" spans="1:66" ht="75">
      <c r="A157" s="770"/>
      <c r="B157" s="117" t="s">
        <v>194</v>
      </c>
      <c r="C157" s="60" t="s">
        <v>176</v>
      </c>
      <c r="D157" s="73" t="s">
        <v>177</v>
      </c>
      <c r="F157" s="89">
        <v>34250</v>
      </c>
      <c r="G157" s="90">
        <v>41750</v>
      </c>
      <c r="H157" s="57" t="s">
        <v>178</v>
      </c>
      <c r="I157" s="91">
        <v>320</v>
      </c>
      <c r="J157" s="92">
        <v>390</v>
      </c>
      <c r="K157" s="93" t="s">
        <v>413</v>
      </c>
      <c r="L157" s="56" t="s">
        <v>178</v>
      </c>
      <c r="M157" s="757">
        <v>990</v>
      </c>
      <c r="N157" s="60" t="s">
        <v>178</v>
      </c>
      <c r="O157" s="60">
        <v>9</v>
      </c>
      <c r="P157" s="143" t="s">
        <v>179</v>
      </c>
      <c r="Q157" s="56" t="s">
        <v>178</v>
      </c>
      <c r="R157" s="94">
        <v>7500</v>
      </c>
      <c r="S157" s="95">
        <v>70</v>
      </c>
      <c r="T157" s="109" t="s">
        <v>179</v>
      </c>
      <c r="V157" s="96"/>
      <c r="AA157" s="96" t="s">
        <v>180</v>
      </c>
      <c r="AE157" s="56" t="s">
        <v>178</v>
      </c>
      <c r="AF157" s="759" t="s">
        <v>184</v>
      </c>
      <c r="AG157" s="60" t="s">
        <v>178</v>
      </c>
      <c r="AH157" s="759" t="s">
        <v>184</v>
      </c>
      <c r="AI157" s="73"/>
      <c r="AJ157" s="56" t="s">
        <v>178</v>
      </c>
      <c r="AK157" s="145">
        <v>4290</v>
      </c>
      <c r="AL157" s="63" t="s">
        <v>182</v>
      </c>
      <c r="AM157" s="63" t="s">
        <v>178</v>
      </c>
      <c r="AN157" s="63">
        <v>40</v>
      </c>
      <c r="AO157" s="88" t="s">
        <v>183</v>
      </c>
      <c r="AP157" s="56" t="s">
        <v>178</v>
      </c>
      <c r="AQ157" s="757">
        <v>740</v>
      </c>
      <c r="AR157" s="63" t="s">
        <v>178</v>
      </c>
      <c r="AS157" s="63">
        <v>7</v>
      </c>
      <c r="AT157" s="88" t="s">
        <v>181</v>
      </c>
      <c r="AU157" s="56" t="s">
        <v>178</v>
      </c>
      <c r="AV157" s="62">
        <v>440</v>
      </c>
      <c r="AW157" s="97" t="s">
        <v>178</v>
      </c>
      <c r="AX157" s="98">
        <v>4</v>
      </c>
      <c r="AY157" s="56" t="s">
        <v>178</v>
      </c>
      <c r="AZ157" s="64">
        <v>80</v>
      </c>
      <c r="BA157" s="63" t="s">
        <v>178</v>
      </c>
      <c r="BB157" s="88">
        <v>1</v>
      </c>
      <c r="BC157" s="56" t="s">
        <v>178</v>
      </c>
      <c r="BD157" s="761">
        <v>4660</v>
      </c>
      <c r="BE157" s="56" t="s">
        <v>178</v>
      </c>
      <c r="BF157" s="99">
        <v>235</v>
      </c>
      <c r="BG157" s="56" t="s">
        <v>184</v>
      </c>
      <c r="BH157" s="151">
        <v>4290</v>
      </c>
      <c r="BI157" s="63" t="s">
        <v>185</v>
      </c>
      <c r="BJ157" s="63">
        <v>40</v>
      </c>
      <c r="BK157" s="63" t="s">
        <v>181</v>
      </c>
      <c r="BL157" s="88" t="s">
        <v>186</v>
      </c>
      <c r="BN157" s="100" t="s">
        <v>414</v>
      </c>
    </row>
    <row r="158" spans="1:66" ht="37.5">
      <c r="A158" s="770"/>
      <c r="B158" s="117"/>
      <c r="C158" s="60"/>
      <c r="D158" s="73" t="s">
        <v>187</v>
      </c>
      <c r="F158" s="104">
        <v>41750</v>
      </c>
      <c r="G158" s="105"/>
      <c r="H158" s="57" t="s">
        <v>178</v>
      </c>
      <c r="I158" s="106">
        <v>390</v>
      </c>
      <c r="J158" s="107"/>
      <c r="K158" s="108" t="s">
        <v>413</v>
      </c>
      <c r="M158" s="758"/>
      <c r="N158" s="60"/>
      <c r="O158" s="60"/>
      <c r="P158" s="143"/>
      <c r="Q158" s="56" t="s">
        <v>178</v>
      </c>
      <c r="R158" s="106">
        <v>7500</v>
      </c>
      <c r="S158" s="109">
        <v>70</v>
      </c>
      <c r="T158" s="109" t="s">
        <v>179</v>
      </c>
      <c r="U158" s="56" t="s">
        <v>178</v>
      </c>
      <c r="V158" s="110">
        <v>52550</v>
      </c>
      <c r="W158" s="111" t="s">
        <v>178</v>
      </c>
      <c r="X158" s="111">
        <v>520</v>
      </c>
      <c r="Y158" s="112" t="s">
        <v>181</v>
      </c>
      <c r="Z158" s="56" t="s">
        <v>178</v>
      </c>
      <c r="AA158" s="113">
        <v>45050</v>
      </c>
      <c r="AB158" s="111" t="s">
        <v>178</v>
      </c>
      <c r="AC158" s="111">
        <v>450</v>
      </c>
      <c r="AD158" s="112" t="s">
        <v>181</v>
      </c>
      <c r="AF158" s="760"/>
      <c r="AG158" s="60"/>
      <c r="AH158" s="760"/>
      <c r="AI158" s="73"/>
      <c r="AK158" s="146"/>
      <c r="AL158" s="102"/>
      <c r="AM158" s="102"/>
      <c r="AN158" s="102"/>
      <c r="AO158" s="103"/>
      <c r="AQ158" s="758"/>
      <c r="AR158" s="102"/>
      <c r="AS158" s="102"/>
      <c r="AT158" s="103"/>
      <c r="AV158" s="118" t="s">
        <v>205</v>
      </c>
      <c r="AW158" s="119"/>
      <c r="AX158" s="120" t="s">
        <v>206</v>
      </c>
      <c r="AZ158" s="121" t="s">
        <v>205</v>
      </c>
      <c r="BA158" s="102"/>
      <c r="BB158" s="103" t="s">
        <v>206</v>
      </c>
      <c r="BD158" s="762"/>
      <c r="BF158" s="75" t="s">
        <v>443</v>
      </c>
      <c r="BH158" s="153"/>
      <c r="BI158" s="102"/>
      <c r="BJ158" s="102"/>
      <c r="BK158" s="102"/>
      <c r="BL158" s="103"/>
      <c r="BN158" s="116">
        <v>0.9</v>
      </c>
    </row>
    <row r="159" spans="1:66" ht="75">
      <c r="A159" s="770"/>
      <c r="B159" s="87" t="s">
        <v>195</v>
      </c>
      <c r="C159" s="63" t="s">
        <v>176</v>
      </c>
      <c r="D159" s="88" t="s">
        <v>177</v>
      </c>
      <c r="F159" s="89">
        <v>32430</v>
      </c>
      <c r="G159" s="90">
        <v>39930</v>
      </c>
      <c r="H159" s="57" t="s">
        <v>178</v>
      </c>
      <c r="I159" s="91">
        <v>300</v>
      </c>
      <c r="J159" s="92">
        <v>380</v>
      </c>
      <c r="K159" s="93" t="s">
        <v>413</v>
      </c>
      <c r="L159" s="56" t="s">
        <v>178</v>
      </c>
      <c r="M159" s="757">
        <v>870</v>
      </c>
      <c r="N159" s="144" t="s">
        <v>178</v>
      </c>
      <c r="O159" s="144">
        <v>8</v>
      </c>
      <c r="P159" s="142" t="s">
        <v>179</v>
      </c>
      <c r="Q159" s="56" t="s">
        <v>178</v>
      </c>
      <c r="R159" s="94">
        <v>7500</v>
      </c>
      <c r="S159" s="95">
        <v>70</v>
      </c>
      <c r="T159" s="109" t="s">
        <v>179</v>
      </c>
      <c r="V159" s="96"/>
      <c r="AA159" s="96" t="s">
        <v>180</v>
      </c>
      <c r="AE159" s="56" t="s">
        <v>178</v>
      </c>
      <c r="AF159" s="759" t="s">
        <v>184</v>
      </c>
      <c r="AG159" s="60" t="s">
        <v>178</v>
      </c>
      <c r="AH159" s="759" t="s">
        <v>184</v>
      </c>
      <c r="AI159" s="73"/>
      <c r="AJ159" s="56" t="s">
        <v>178</v>
      </c>
      <c r="AK159" s="145">
        <v>3750</v>
      </c>
      <c r="AL159" s="60" t="s">
        <v>182</v>
      </c>
      <c r="AM159" s="60" t="s">
        <v>178</v>
      </c>
      <c r="AN159" s="60">
        <v>30</v>
      </c>
      <c r="AO159" s="73" t="s">
        <v>183</v>
      </c>
      <c r="AP159" s="56" t="s">
        <v>178</v>
      </c>
      <c r="AQ159" s="757">
        <v>650</v>
      </c>
      <c r="AR159" s="60" t="s">
        <v>178</v>
      </c>
      <c r="AS159" s="60">
        <v>6</v>
      </c>
      <c r="AT159" s="73" t="s">
        <v>181</v>
      </c>
      <c r="AU159" s="56" t="s">
        <v>178</v>
      </c>
      <c r="AV159" s="59">
        <v>410</v>
      </c>
      <c r="AW159" s="114" t="s">
        <v>178</v>
      </c>
      <c r="AX159" s="115">
        <v>4</v>
      </c>
      <c r="AY159" s="56" t="s">
        <v>178</v>
      </c>
      <c r="AZ159" s="61">
        <v>70</v>
      </c>
      <c r="BA159" s="60" t="s">
        <v>178</v>
      </c>
      <c r="BB159" s="73">
        <v>1</v>
      </c>
      <c r="BC159" s="56" t="s">
        <v>178</v>
      </c>
      <c r="BD159" s="761">
        <v>4250</v>
      </c>
      <c r="BE159" s="56" t="s">
        <v>178</v>
      </c>
      <c r="BF159" s="99">
        <v>235</v>
      </c>
      <c r="BG159" s="56" t="s">
        <v>184</v>
      </c>
      <c r="BH159" s="152">
        <v>3750</v>
      </c>
      <c r="BI159" s="60" t="s">
        <v>185</v>
      </c>
      <c r="BJ159" s="60">
        <v>30</v>
      </c>
      <c r="BK159" s="60" t="s">
        <v>181</v>
      </c>
      <c r="BL159" s="73" t="s">
        <v>186</v>
      </c>
      <c r="BN159" s="100" t="s">
        <v>414</v>
      </c>
    </row>
    <row r="160" spans="1:66" ht="37.5">
      <c r="A160" s="770"/>
      <c r="B160" s="101"/>
      <c r="C160" s="102"/>
      <c r="D160" s="103" t="s">
        <v>187</v>
      </c>
      <c r="F160" s="104">
        <v>39930</v>
      </c>
      <c r="G160" s="105"/>
      <c r="H160" s="57" t="s">
        <v>178</v>
      </c>
      <c r="I160" s="106">
        <v>380</v>
      </c>
      <c r="J160" s="107"/>
      <c r="K160" s="108" t="s">
        <v>413</v>
      </c>
      <c r="M160" s="758"/>
      <c r="N160" s="140"/>
      <c r="O160" s="140"/>
      <c r="P160" s="141"/>
      <c r="Q160" s="56" t="s">
        <v>178</v>
      </c>
      <c r="R160" s="106">
        <v>7500</v>
      </c>
      <c r="S160" s="109">
        <v>70</v>
      </c>
      <c r="T160" s="109" t="s">
        <v>179</v>
      </c>
      <c r="U160" s="56" t="s">
        <v>178</v>
      </c>
      <c r="V160" s="110">
        <v>52550</v>
      </c>
      <c r="W160" s="111" t="s">
        <v>178</v>
      </c>
      <c r="X160" s="111">
        <v>520</v>
      </c>
      <c r="Y160" s="112" t="s">
        <v>181</v>
      </c>
      <c r="Z160" s="56" t="s">
        <v>178</v>
      </c>
      <c r="AA160" s="113">
        <v>45050</v>
      </c>
      <c r="AB160" s="111" t="s">
        <v>178</v>
      </c>
      <c r="AC160" s="111">
        <v>450</v>
      </c>
      <c r="AD160" s="112" t="s">
        <v>181</v>
      </c>
      <c r="AF160" s="760"/>
      <c r="AG160" s="102"/>
      <c r="AH160" s="760"/>
      <c r="AI160" s="103"/>
      <c r="AK160" s="146"/>
      <c r="AL160" s="60"/>
      <c r="AM160" s="60"/>
      <c r="AN160" s="60"/>
      <c r="AO160" s="73"/>
      <c r="AQ160" s="758"/>
      <c r="AR160" s="60"/>
      <c r="AS160" s="60"/>
      <c r="AT160" s="73"/>
      <c r="AV160" s="59" t="s">
        <v>205</v>
      </c>
      <c r="AW160" s="114"/>
      <c r="AX160" s="115" t="s">
        <v>206</v>
      </c>
      <c r="AZ160" s="61" t="s">
        <v>205</v>
      </c>
      <c r="BA160" s="60"/>
      <c r="BB160" s="73" t="s">
        <v>206</v>
      </c>
      <c r="BD160" s="762"/>
      <c r="BF160" s="75" t="s">
        <v>443</v>
      </c>
      <c r="BH160" s="152"/>
      <c r="BI160" s="60"/>
      <c r="BJ160" s="60"/>
      <c r="BK160" s="60"/>
      <c r="BL160" s="73"/>
      <c r="BN160" s="116">
        <v>0.91</v>
      </c>
    </row>
    <row r="161" spans="1:66" ht="75">
      <c r="A161" s="770"/>
      <c r="B161" s="117" t="s">
        <v>196</v>
      </c>
      <c r="C161" s="60" t="s">
        <v>176</v>
      </c>
      <c r="D161" s="73" t="s">
        <v>177</v>
      </c>
      <c r="F161" s="89">
        <v>30980</v>
      </c>
      <c r="G161" s="90">
        <v>38480</v>
      </c>
      <c r="H161" s="57" t="s">
        <v>178</v>
      </c>
      <c r="I161" s="91">
        <v>290</v>
      </c>
      <c r="J161" s="92">
        <v>360</v>
      </c>
      <c r="K161" s="93" t="s">
        <v>413</v>
      </c>
      <c r="L161" s="56" t="s">
        <v>178</v>
      </c>
      <c r="M161" s="757">
        <v>770</v>
      </c>
      <c r="N161" s="60" t="s">
        <v>178</v>
      </c>
      <c r="O161" s="60">
        <v>7</v>
      </c>
      <c r="P161" s="143" t="s">
        <v>179</v>
      </c>
      <c r="Q161" s="56" t="s">
        <v>178</v>
      </c>
      <c r="R161" s="94">
        <v>7500</v>
      </c>
      <c r="S161" s="95">
        <v>70</v>
      </c>
      <c r="T161" s="109" t="s">
        <v>179</v>
      </c>
      <c r="V161" s="96"/>
      <c r="AA161" s="96" t="s">
        <v>180</v>
      </c>
      <c r="AE161" s="56" t="s">
        <v>178</v>
      </c>
      <c r="AF161" s="759">
        <v>640</v>
      </c>
      <c r="AG161" s="60" t="s">
        <v>178</v>
      </c>
      <c r="AH161" s="759">
        <v>6</v>
      </c>
      <c r="AI161" s="73" t="s">
        <v>181</v>
      </c>
      <c r="AJ161" s="56" t="s">
        <v>178</v>
      </c>
      <c r="AK161" s="145">
        <v>3330</v>
      </c>
      <c r="AL161" s="63" t="s">
        <v>182</v>
      </c>
      <c r="AM161" s="63" t="s">
        <v>178</v>
      </c>
      <c r="AN161" s="63">
        <v>30</v>
      </c>
      <c r="AO161" s="88" t="s">
        <v>183</v>
      </c>
      <c r="AP161" s="56" t="s">
        <v>178</v>
      </c>
      <c r="AQ161" s="757">
        <v>570</v>
      </c>
      <c r="AR161" s="63" t="s">
        <v>178</v>
      </c>
      <c r="AS161" s="63">
        <v>5</v>
      </c>
      <c r="AT161" s="88" t="s">
        <v>181</v>
      </c>
      <c r="AU161" s="56" t="s">
        <v>178</v>
      </c>
      <c r="AV161" s="62">
        <v>370</v>
      </c>
      <c r="AW161" s="97" t="s">
        <v>178</v>
      </c>
      <c r="AX161" s="98">
        <v>3</v>
      </c>
      <c r="AY161" s="56" t="s">
        <v>178</v>
      </c>
      <c r="AZ161" s="64">
        <v>60</v>
      </c>
      <c r="BA161" s="63" t="s">
        <v>178</v>
      </c>
      <c r="BB161" s="88">
        <v>1</v>
      </c>
      <c r="BC161" s="56" t="s">
        <v>178</v>
      </c>
      <c r="BD161" s="761">
        <v>3920</v>
      </c>
      <c r="BE161" s="56" t="s">
        <v>178</v>
      </c>
      <c r="BF161" s="99">
        <v>235</v>
      </c>
      <c r="BG161" s="56" t="s">
        <v>184</v>
      </c>
      <c r="BH161" s="151">
        <v>3330</v>
      </c>
      <c r="BI161" s="63" t="s">
        <v>185</v>
      </c>
      <c r="BJ161" s="63">
        <v>30</v>
      </c>
      <c r="BK161" s="63" t="s">
        <v>181</v>
      </c>
      <c r="BL161" s="88" t="s">
        <v>186</v>
      </c>
      <c r="BN161" s="100" t="s">
        <v>414</v>
      </c>
    </row>
    <row r="162" spans="1:66" ht="37.5">
      <c r="A162" s="770"/>
      <c r="B162" s="117"/>
      <c r="C162" s="60"/>
      <c r="D162" s="73" t="s">
        <v>187</v>
      </c>
      <c r="F162" s="104">
        <v>38480</v>
      </c>
      <c r="G162" s="105"/>
      <c r="H162" s="57" t="s">
        <v>178</v>
      </c>
      <c r="I162" s="106">
        <v>360</v>
      </c>
      <c r="J162" s="107"/>
      <c r="K162" s="108" t="s">
        <v>413</v>
      </c>
      <c r="M162" s="758"/>
      <c r="N162" s="60"/>
      <c r="O162" s="60"/>
      <c r="P162" s="143"/>
      <c r="Q162" s="56" t="s">
        <v>178</v>
      </c>
      <c r="R162" s="106">
        <v>7500</v>
      </c>
      <c r="S162" s="109">
        <v>70</v>
      </c>
      <c r="T162" s="109" t="s">
        <v>179</v>
      </c>
      <c r="U162" s="56" t="s">
        <v>178</v>
      </c>
      <c r="V162" s="110">
        <v>52550</v>
      </c>
      <c r="W162" s="111" t="s">
        <v>178</v>
      </c>
      <c r="X162" s="111">
        <v>520</v>
      </c>
      <c r="Y162" s="112" t="s">
        <v>181</v>
      </c>
      <c r="Z162" s="56" t="s">
        <v>178</v>
      </c>
      <c r="AA162" s="113">
        <v>45050</v>
      </c>
      <c r="AB162" s="111" t="s">
        <v>178</v>
      </c>
      <c r="AC162" s="111">
        <v>450</v>
      </c>
      <c r="AD162" s="112" t="s">
        <v>181</v>
      </c>
      <c r="AF162" s="760"/>
      <c r="AG162" s="60"/>
      <c r="AH162" s="760"/>
      <c r="AI162" s="73"/>
      <c r="AK162" s="146"/>
      <c r="AL162" s="102"/>
      <c r="AM162" s="102"/>
      <c r="AN162" s="102"/>
      <c r="AO162" s="103"/>
      <c r="AQ162" s="758"/>
      <c r="AR162" s="102"/>
      <c r="AS162" s="102"/>
      <c r="AT162" s="103"/>
      <c r="AV162" s="118" t="s">
        <v>205</v>
      </c>
      <c r="AW162" s="119"/>
      <c r="AX162" s="120" t="s">
        <v>206</v>
      </c>
      <c r="AZ162" s="121" t="s">
        <v>205</v>
      </c>
      <c r="BA162" s="102"/>
      <c r="BB162" s="103" t="s">
        <v>206</v>
      </c>
      <c r="BD162" s="762"/>
      <c r="BF162" s="75" t="s">
        <v>443</v>
      </c>
      <c r="BH162" s="153"/>
      <c r="BI162" s="102"/>
      <c r="BJ162" s="102"/>
      <c r="BK162" s="102"/>
      <c r="BL162" s="103"/>
      <c r="BN162" s="116">
        <v>0.94</v>
      </c>
    </row>
    <row r="163" spans="1:66" ht="75">
      <c r="A163" s="770"/>
      <c r="B163" s="87" t="s">
        <v>197</v>
      </c>
      <c r="C163" s="63" t="s">
        <v>176</v>
      </c>
      <c r="D163" s="88" t="s">
        <v>177</v>
      </c>
      <c r="F163" s="89">
        <v>29850</v>
      </c>
      <c r="G163" s="90">
        <v>37350</v>
      </c>
      <c r="H163" s="57" t="s">
        <v>178</v>
      </c>
      <c r="I163" s="91">
        <v>270</v>
      </c>
      <c r="J163" s="92">
        <v>350</v>
      </c>
      <c r="K163" s="93" t="s">
        <v>413</v>
      </c>
      <c r="L163" s="56" t="s">
        <v>178</v>
      </c>
      <c r="M163" s="757">
        <v>690</v>
      </c>
      <c r="N163" s="144" t="s">
        <v>178</v>
      </c>
      <c r="O163" s="144">
        <v>6</v>
      </c>
      <c r="P163" s="142" t="s">
        <v>179</v>
      </c>
      <c r="Q163" s="56" t="s">
        <v>178</v>
      </c>
      <c r="R163" s="94">
        <v>7500</v>
      </c>
      <c r="S163" s="95">
        <v>70</v>
      </c>
      <c r="T163" s="109" t="s">
        <v>179</v>
      </c>
      <c r="V163" s="96"/>
      <c r="AA163" s="96" t="s">
        <v>180</v>
      </c>
      <c r="AE163" s="56" t="s">
        <v>178</v>
      </c>
      <c r="AF163" s="759">
        <v>570</v>
      </c>
      <c r="AG163" s="63" t="s">
        <v>178</v>
      </c>
      <c r="AH163" s="759">
        <v>5</v>
      </c>
      <c r="AI163" s="88" t="s">
        <v>181</v>
      </c>
      <c r="AJ163" s="56" t="s">
        <v>178</v>
      </c>
      <c r="AK163" s="145">
        <v>3000</v>
      </c>
      <c r="AL163" s="60" t="s">
        <v>182</v>
      </c>
      <c r="AM163" s="60" t="s">
        <v>178</v>
      </c>
      <c r="AN163" s="60">
        <v>30</v>
      </c>
      <c r="AO163" s="73" t="s">
        <v>183</v>
      </c>
      <c r="AP163" s="56" t="s">
        <v>178</v>
      </c>
      <c r="AQ163" s="757">
        <v>520</v>
      </c>
      <c r="AR163" s="60" t="s">
        <v>178</v>
      </c>
      <c r="AS163" s="60">
        <v>5</v>
      </c>
      <c r="AT163" s="73" t="s">
        <v>181</v>
      </c>
      <c r="AU163" s="56" t="s">
        <v>178</v>
      </c>
      <c r="AV163" s="59">
        <v>350</v>
      </c>
      <c r="AW163" s="114" t="s">
        <v>178</v>
      </c>
      <c r="AX163" s="115">
        <v>3</v>
      </c>
      <c r="AY163" s="56" t="s">
        <v>178</v>
      </c>
      <c r="AZ163" s="61">
        <v>60</v>
      </c>
      <c r="BA163" s="60" t="s">
        <v>178</v>
      </c>
      <c r="BB163" s="73">
        <v>1</v>
      </c>
      <c r="BC163" s="56" t="s">
        <v>178</v>
      </c>
      <c r="BD163" s="761">
        <v>3660</v>
      </c>
      <c r="BE163" s="56" t="s">
        <v>178</v>
      </c>
      <c r="BF163" s="99">
        <v>235</v>
      </c>
      <c r="BG163" s="56" t="s">
        <v>184</v>
      </c>
      <c r="BH163" s="152">
        <v>3000</v>
      </c>
      <c r="BI163" s="60" t="s">
        <v>185</v>
      </c>
      <c r="BJ163" s="60">
        <v>30</v>
      </c>
      <c r="BK163" s="60" t="s">
        <v>181</v>
      </c>
      <c r="BL163" s="73" t="s">
        <v>186</v>
      </c>
      <c r="BN163" s="100" t="s">
        <v>414</v>
      </c>
    </row>
    <row r="164" spans="1:66" ht="37.5">
      <c r="A164" s="770"/>
      <c r="B164" s="101"/>
      <c r="C164" s="102"/>
      <c r="D164" s="103" t="s">
        <v>187</v>
      </c>
      <c r="F164" s="104">
        <v>37350</v>
      </c>
      <c r="G164" s="105"/>
      <c r="H164" s="57" t="s">
        <v>178</v>
      </c>
      <c r="I164" s="106">
        <v>350</v>
      </c>
      <c r="J164" s="107"/>
      <c r="K164" s="108" t="s">
        <v>413</v>
      </c>
      <c r="M164" s="758"/>
      <c r="N164" s="140"/>
      <c r="O164" s="140"/>
      <c r="P164" s="141"/>
      <c r="Q164" s="56" t="s">
        <v>178</v>
      </c>
      <c r="R164" s="106">
        <v>7500</v>
      </c>
      <c r="S164" s="109">
        <v>70</v>
      </c>
      <c r="T164" s="109" t="s">
        <v>179</v>
      </c>
      <c r="U164" s="56" t="s">
        <v>178</v>
      </c>
      <c r="V164" s="110">
        <v>52550</v>
      </c>
      <c r="W164" s="111" t="s">
        <v>178</v>
      </c>
      <c r="X164" s="111">
        <v>520</v>
      </c>
      <c r="Y164" s="112" t="s">
        <v>181</v>
      </c>
      <c r="Z164" s="56" t="s">
        <v>178</v>
      </c>
      <c r="AA164" s="113">
        <v>45050</v>
      </c>
      <c r="AB164" s="111" t="s">
        <v>178</v>
      </c>
      <c r="AC164" s="111">
        <v>450</v>
      </c>
      <c r="AD164" s="112" t="s">
        <v>181</v>
      </c>
      <c r="AF164" s="760"/>
      <c r="AG164" s="102"/>
      <c r="AH164" s="760"/>
      <c r="AI164" s="103"/>
      <c r="AK164" s="146"/>
      <c r="AL164" s="60"/>
      <c r="AM164" s="60"/>
      <c r="AN164" s="60"/>
      <c r="AO164" s="73"/>
      <c r="AQ164" s="758"/>
      <c r="AR164" s="60"/>
      <c r="AS164" s="60"/>
      <c r="AT164" s="73"/>
      <c r="AV164" s="59" t="s">
        <v>205</v>
      </c>
      <c r="AW164" s="114"/>
      <c r="AX164" s="115" t="s">
        <v>206</v>
      </c>
      <c r="AZ164" s="61" t="s">
        <v>205</v>
      </c>
      <c r="BA164" s="60"/>
      <c r="BB164" s="73" t="s">
        <v>206</v>
      </c>
      <c r="BD164" s="762"/>
      <c r="BF164" s="75" t="s">
        <v>443</v>
      </c>
      <c r="BH164" s="152"/>
      <c r="BI164" s="60"/>
      <c r="BJ164" s="60"/>
      <c r="BK164" s="60"/>
      <c r="BL164" s="73"/>
      <c r="BN164" s="116">
        <v>0.98</v>
      </c>
    </row>
    <row r="165" spans="1:66" ht="75">
      <c r="A165" s="770"/>
      <c r="B165" s="117" t="s">
        <v>198</v>
      </c>
      <c r="C165" s="60" t="s">
        <v>176</v>
      </c>
      <c r="D165" s="73" t="s">
        <v>177</v>
      </c>
      <c r="F165" s="89">
        <v>28130</v>
      </c>
      <c r="G165" s="90">
        <v>35630</v>
      </c>
      <c r="H165" s="57" t="s">
        <v>178</v>
      </c>
      <c r="I165" s="91">
        <v>260</v>
      </c>
      <c r="J165" s="92">
        <v>330</v>
      </c>
      <c r="K165" s="93" t="s">
        <v>413</v>
      </c>
      <c r="L165" s="56" t="s">
        <v>178</v>
      </c>
      <c r="M165" s="757">
        <v>580</v>
      </c>
      <c r="N165" s="60" t="s">
        <v>178</v>
      </c>
      <c r="O165" s="60">
        <v>5</v>
      </c>
      <c r="P165" s="143" t="s">
        <v>179</v>
      </c>
      <c r="Q165" s="56" t="s">
        <v>178</v>
      </c>
      <c r="R165" s="94">
        <v>7500</v>
      </c>
      <c r="S165" s="95">
        <v>70</v>
      </c>
      <c r="T165" s="109" t="s">
        <v>179</v>
      </c>
      <c r="V165" s="96"/>
      <c r="AA165" s="96" t="s">
        <v>180</v>
      </c>
      <c r="AE165" s="56" t="s">
        <v>178</v>
      </c>
      <c r="AF165" s="759">
        <v>480</v>
      </c>
      <c r="AG165" s="60" t="s">
        <v>178</v>
      </c>
      <c r="AH165" s="759">
        <v>4</v>
      </c>
      <c r="AI165" s="73" t="s">
        <v>181</v>
      </c>
      <c r="AJ165" s="56" t="s">
        <v>178</v>
      </c>
      <c r="AK165" s="145">
        <v>2500</v>
      </c>
      <c r="AL165" s="63" t="s">
        <v>182</v>
      </c>
      <c r="AM165" s="63" t="s">
        <v>178</v>
      </c>
      <c r="AN165" s="63">
        <v>20</v>
      </c>
      <c r="AO165" s="88" t="s">
        <v>183</v>
      </c>
      <c r="AP165" s="56" t="s">
        <v>178</v>
      </c>
      <c r="AQ165" s="757">
        <v>500</v>
      </c>
      <c r="AR165" s="63" t="s">
        <v>178</v>
      </c>
      <c r="AS165" s="63">
        <v>5</v>
      </c>
      <c r="AT165" s="88" t="s">
        <v>181</v>
      </c>
      <c r="AU165" s="56" t="s">
        <v>178</v>
      </c>
      <c r="AV165" s="62">
        <v>300</v>
      </c>
      <c r="AW165" s="97" t="s">
        <v>178</v>
      </c>
      <c r="AX165" s="98">
        <v>3</v>
      </c>
      <c r="AY165" s="56" t="s">
        <v>178</v>
      </c>
      <c r="AZ165" s="64">
        <v>50</v>
      </c>
      <c r="BA165" s="63" t="s">
        <v>178</v>
      </c>
      <c r="BB165" s="88">
        <v>1</v>
      </c>
      <c r="BC165" s="56" t="s">
        <v>178</v>
      </c>
      <c r="BD165" s="761">
        <v>3160</v>
      </c>
      <c r="BE165" s="56" t="s">
        <v>178</v>
      </c>
      <c r="BF165" s="99">
        <v>235</v>
      </c>
      <c r="BG165" s="56" t="s">
        <v>184</v>
      </c>
      <c r="BH165" s="151">
        <v>2500</v>
      </c>
      <c r="BI165" s="63" t="s">
        <v>185</v>
      </c>
      <c r="BJ165" s="63">
        <v>20</v>
      </c>
      <c r="BK165" s="63" t="s">
        <v>181</v>
      </c>
      <c r="BL165" s="88" t="s">
        <v>186</v>
      </c>
      <c r="BN165" s="100" t="s">
        <v>414</v>
      </c>
    </row>
    <row r="166" spans="1:66" ht="37.5">
      <c r="A166" s="770"/>
      <c r="B166" s="117"/>
      <c r="C166" s="60"/>
      <c r="D166" s="73" t="s">
        <v>187</v>
      </c>
      <c r="F166" s="104">
        <v>35630</v>
      </c>
      <c r="G166" s="105"/>
      <c r="H166" s="57" t="s">
        <v>178</v>
      </c>
      <c r="I166" s="106">
        <v>330</v>
      </c>
      <c r="J166" s="107"/>
      <c r="K166" s="108" t="s">
        <v>413</v>
      </c>
      <c r="M166" s="758"/>
      <c r="N166" s="60"/>
      <c r="O166" s="60"/>
      <c r="P166" s="143"/>
      <c r="Q166" s="56" t="s">
        <v>178</v>
      </c>
      <c r="R166" s="106">
        <v>7500</v>
      </c>
      <c r="S166" s="109">
        <v>70</v>
      </c>
      <c r="T166" s="109" t="s">
        <v>179</v>
      </c>
      <c r="U166" s="56" t="s">
        <v>178</v>
      </c>
      <c r="V166" s="110">
        <v>52550</v>
      </c>
      <c r="W166" s="111" t="s">
        <v>178</v>
      </c>
      <c r="X166" s="111">
        <v>520</v>
      </c>
      <c r="Y166" s="112" t="s">
        <v>181</v>
      </c>
      <c r="Z166" s="56" t="s">
        <v>178</v>
      </c>
      <c r="AA166" s="113">
        <v>45050</v>
      </c>
      <c r="AB166" s="111" t="s">
        <v>178</v>
      </c>
      <c r="AC166" s="111">
        <v>450</v>
      </c>
      <c r="AD166" s="112" t="s">
        <v>181</v>
      </c>
      <c r="AF166" s="760"/>
      <c r="AG166" s="60"/>
      <c r="AH166" s="760"/>
      <c r="AI166" s="73"/>
      <c r="AK166" s="146"/>
      <c r="AL166" s="102"/>
      <c r="AM166" s="102"/>
      <c r="AN166" s="102"/>
      <c r="AO166" s="103"/>
      <c r="AQ166" s="758"/>
      <c r="AR166" s="60"/>
      <c r="AS166" s="60"/>
      <c r="AT166" s="73"/>
      <c r="AV166" s="118" t="s">
        <v>205</v>
      </c>
      <c r="AW166" s="119"/>
      <c r="AX166" s="120" t="s">
        <v>206</v>
      </c>
      <c r="AZ166" s="121" t="s">
        <v>205</v>
      </c>
      <c r="BA166" s="102"/>
      <c r="BB166" s="103" t="s">
        <v>206</v>
      </c>
      <c r="BD166" s="762"/>
      <c r="BF166" s="75" t="s">
        <v>443</v>
      </c>
      <c r="BH166" s="153"/>
      <c r="BI166" s="102"/>
      <c r="BJ166" s="102"/>
      <c r="BK166" s="102"/>
      <c r="BL166" s="103"/>
      <c r="BN166" s="116">
        <v>0.91</v>
      </c>
    </row>
    <row r="167" spans="1:66" ht="75">
      <c r="A167" s="770"/>
      <c r="B167" s="87" t="s">
        <v>199</v>
      </c>
      <c r="C167" s="63" t="s">
        <v>176</v>
      </c>
      <c r="D167" s="88" t="s">
        <v>177</v>
      </c>
      <c r="F167" s="89">
        <v>26880</v>
      </c>
      <c r="G167" s="90">
        <v>34380</v>
      </c>
      <c r="H167" s="57" t="s">
        <v>178</v>
      </c>
      <c r="I167" s="91">
        <v>250</v>
      </c>
      <c r="J167" s="92">
        <v>320</v>
      </c>
      <c r="K167" s="93" t="s">
        <v>413</v>
      </c>
      <c r="L167" s="56" t="s">
        <v>178</v>
      </c>
      <c r="M167" s="757">
        <v>490</v>
      </c>
      <c r="N167" s="144" t="s">
        <v>178</v>
      </c>
      <c r="O167" s="144">
        <v>4</v>
      </c>
      <c r="P167" s="142" t="s">
        <v>179</v>
      </c>
      <c r="Q167" s="56" t="s">
        <v>178</v>
      </c>
      <c r="R167" s="94">
        <v>7500</v>
      </c>
      <c r="S167" s="95">
        <v>70</v>
      </c>
      <c r="T167" s="109" t="s">
        <v>179</v>
      </c>
      <c r="V167" s="96"/>
      <c r="AA167" s="96" t="s">
        <v>180</v>
      </c>
      <c r="AE167" s="56" t="s">
        <v>178</v>
      </c>
      <c r="AF167" s="759">
        <v>410</v>
      </c>
      <c r="AG167" s="63" t="s">
        <v>178</v>
      </c>
      <c r="AH167" s="759">
        <v>4</v>
      </c>
      <c r="AI167" s="88" t="s">
        <v>181</v>
      </c>
      <c r="AJ167" s="56" t="s">
        <v>178</v>
      </c>
      <c r="AK167" s="145">
        <v>2140</v>
      </c>
      <c r="AL167" s="60" t="s">
        <v>182</v>
      </c>
      <c r="AM167" s="60" t="s">
        <v>178</v>
      </c>
      <c r="AN167" s="60">
        <v>20</v>
      </c>
      <c r="AO167" s="73" t="s">
        <v>183</v>
      </c>
      <c r="AP167" s="56" t="s">
        <v>178</v>
      </c>
      <c r="AQ167" s="757">
        <v>500</v>
      </c>
      <c r="AR167" s="63" t="s">
        <v>178</v>
      </c>
      <c r="AS167" s="63">
        <v>5</v>
      </c>
      <c r="AT167" s="88" t="s">
        <v>181</v>
      </c>
      <c r="AU167" s="56" t="s">
        <v>178</v>
      </c>
      <c r="AV167" s="59">
        <v>270</v>
      </c>
      <c r="AW167" s="114" t="s">
        <v>178</v>
      </c>
      <c r="AX167" s="115">
        <v>2</v>
      </c>
      <c r="AY167" s="56" t="s">
        <v>178</v>
      </c>
      <c r="AZ167" s="61">
        <v>40</v>
      </c>
      <c r="BA167" s="60" t="s">
        <v>178</v>
      </c>
      <c r="BB167" s="73">
        <v>1</v>
      </c>
      <c r="BC167" s="56" t="s">
        <v>178</v>
      </c>
      <c r="BD167" s="761">
        <v>2810</v>
      </c>
      <c r="BE167" s="56" t="s">
        <v>178</v>
      </c>
      <c r="BF167" s="99">
        <v>235</v>
      </c>
      <c r="BG167" s="56" t="s">
        <v>184</v>
      </c>
      <c r="BH167" s="152">
        <v>2140</v>
      </c>
      <c r="BI167" s="60" t="s">
        <v>185</v>
      </c>
      <c r="BJ167" s="60">
        <v>20</v>
      </c>
      <c r="BK167" s="60" t="s">
        <v>181</v>
      </c>
      <c r="BL167" s="73" t="s">
        <v>186</v>
      </c>
      <c r="BN167" s="100" t="s">
        <v>414</v>
      </c>
    </row>
    <row r="168" spans="1:66" ht="37.5">
      <c r="A168" s="770"/>
      <c r="B168" s="101"/>
      <c r="C168" s="102"/>
      <c r="D168" s="103" t="s">
        <v>187</v>
      </c>
      <c r="F168" s="104">
        <v>34380</v>
      </c>
      <c r="G168" s="105"/>
      <c r="H168" s="57" t="s">
        <v>178</v>
      </c>
      <c r="I168" s="106">
        <v>320</v>
      </c>
      <c r="J168" s="107"/>
      <c r="K168" s="108" t="s">
        <v>413</v>
      </c>
      <c r="M168" s="758"/>
      <c r="N168" s="140"/>
      <c r="O168" s="140"/>
      <c r="P168" s="141"/>
      <c r="Q168" s="56" t="s">
        <v>178</v>
      </c>
      <c r="R168" s="106">
        <v>7500</v>
      </c>
      <c r="S168" s="109">
        <v>70</v>
      </c>
      <c r="T168" s="109" t="s">
        <v>179</v>
      </c>
      <c r="U168" s="56" t="s">
        <v>178</v>
      </c>
      <c r="V168" s="110">
        <v>52550</v>
      </c>
      <c r="W168" s="111" t="s">
        <v>178</v>
      </c>
      <c r="X168" s="111">
        <v>520</v>
      </c>
      <c r="Y168" s="112" t="s">
        <v>181</v>
      </c>
      <c r="Z168" s="56" t="s">
        <v>178</v>
      </c>
      <c r="AA168" s="113">
        <v>45050</v>
      </c>
      <c r="AB168" s="111" t="s">
        <v>178</v>
      </c>
      <c r="AC168" s="111">
        <v>450</v>
      </c>
      <c r="AD168" s="112" t="s">
        <v>181</v>
      </c>
      <c r="AF168" s="760"/>
      <c r="AG168" s="102"/>
      <c r="AH168" s="760"/>
      <c r="AI168" s="103"/>
      <c r="AK168" s="146"/>
      <c r="AL168" s="60"/>
      <c r="AM168" s="60"/>
      <c r="AN168" s="60"/>
      <c r="AO168" s="73"/>
      <c r="AQ168" s="758"/>
      <c r="AR168" s="102"/>
      <c r="AS168" s="102"/>
      <c r="AT168" s="103"/>
      <c r="AV168" s="59" t="s">
        <v>205</v>
      </c>
      <c r="AW168" s="114"/>
      <c r="AX168" s="115" t="s">
        <v>206</v>
      </c>
      <c r="AZ168" s="61" t="s">
        <v>205</v>
      </c>
      <c r="BA168" s="60"/>
      <c r="BB168" s="73" t="s">
        <v>206</v>
      </c>
      <c r="BD168" s="762"/>
      <c r="BF168" s="75" t="s">
        <v>443</v>
      </c>
      <c r="BH168" s="152"/>
      <c r="BI168" s="60"/>
      <c r="BJ168" s="60"/>
      <c r="BK168" s="60"/>
      <c r="BL168" s="73"/>
      <c r="BN168" s="116">
        <v>0.94</v>
      </c>
    </row>
    <row r="169" spans="1:66" ht="75">
      <c r="A169" s="770"/>
      <c r="B169" s="117" t="s">
        <v>200</v>
      </c>
      <c r="C169" s="60" t="s">
        <v>176</v>
      </c>
      <c r="D169" s="73" t="s">
        <v>177</v>
      </c>
      <c r="F169" s="89">
        <v>25960</v>
      </c>
      <c r="G169" s="90">
        <v>33460</v>
      </c>
      <c r="H169" s="57" t="s">
        <v>178</v>
      </c>
      <c r="I169" s="91">
        <v>240</v>
      </c>
      <c r="J169" s="92">
        <v>310</v>
      </c>
      <c r="K169" s="93" t="s">
        <v>413</v>
      </c>
      <c r="L169" s="56" t="s">
        <v>178</v>
      </c>
      <c r="M169" s="757">
        <v>430</v>
      </c>
      <c r="N169" s="60" t="s">
        <v>178</v>
      </c>
      <c r="O169" s="60">
        <v>4</v>
      </c>
      <c r="P169" s="143" t="s">
        <v>179</v>
      </c>
      <c r="Q169" s="56" t="s">
        <v>178</v>
      </c>
      <c r="R169" s="94">
        <v>7500</v>
      </c>
      <c r="S169" s="95">
        <v>70</v>
      </c>
      <c r="T169" s="109" t="s">
        <v>179</v>
      </c>
      <c r="V169" s="96"/>
      <c r="AA169" s="96" t="s">
        <v>180</v>
      </c>
      <c r="AE169" s="56" t="s">
        <v>178</v>
      </c>
      <c r="AF169" s="759">
        <v>360</v>
      </c>
      <c r="AG169" s="60" t="s">
        <v>178</v>
      </c>
      <c r="AH169" s="759">
        <v>3</v>
      </c>
      <c r="AI169" s="73" t="s">
        <v>181</v>
      </c>
      <c r="AJ169" s="56" t="s">
        <v>178</v>
      </c>
      <c r="AK169" s="145">
        <v>1870</v>
      </c>
      <c r="AL169" s="63" t="s">
        <v>182</v>
      </c>
      <c r="AM169" s="63" t="s">
        <v>178</v>
      </c>
      <c r="AN169" s="63">
        <v>10</v>
      </c>
      <c r="AO169" s="88" t="s">
        <v>183</v>
      </c>
      <c r="AP169" s="56" t="s">
        <v>178</v>
      </c>
      <c r="AQ169" s="757">
        <v>500</v>
      </c>
      <c r="AR169" s="60" t="s">
        <v>178</v>
      </c>
      <c r="AS169" s="60">
        <v>5</v>
      </c>
      <c r="AT169" s="73" t="s">
        <v>181</v>
      </c>
      <c r="AU169" s="56" t="s">
        <v>178</v>
      </c>
      <c r="AV169" s="62">
        <v>250</v>
      </c>
      <c r="AW169" s="97" t="s">
        <v>178</v>
      </c>
      <c r="AX169" s="98">
        <v>2</v>
      </c>
      <c r="AY169" s="56" t="s">
        <v>178</v>
      </c>
      <c r="AZ169" s="64">
        <v>40</v>
      </c>
      <c r="BA169" s="63" t="s">
        <v>178</v>
      </c>
      <c r="BB169" s="88">
        <v>1</v>
      </c>
      <c r="BC169" s="56" t="s">
        <v>178</v>
      </c>
      <c r="BD169" s="761">
        <v>2540</v>
      </c>
      <c r="BE169" s="56" t="s">
        <v>178</v>
      </c>
      <c r="BF169" s="99">
        <v>235</v>
      </c>
      <c r="BG169" s="56" t="s">
        <v>184</v>
      </c>
      <c r="BH169" s="151">
        <v>1870</v>
      </c>
      <c r="BI169" s="63" t="s">
        <v>185</v>
      </c>
      <c r="BJ169" s="63">
        <v>10</v>
      </c>
      <c r="BK169" s="63" t="s">
        <v>181</v>
      </c>
      <c r="BL169" s="88" t="s">
        <v>186</v>
      </c>
      <c r="BN169" s="100" t="s">
        <v>414</v>
      </c>
    </row>
    <row r="170" spans="1:66" ht="37.5">
      <c r="A170" s="770"/>
      <c r="B170" s="117"/>
      <c r="C170" s="60"/>
      <c r="D170" s="73" t="s">
        <v>187</v>
      </c>
      <c r="F170" s="104">
        <v>33460</v>
      </c>
      <c r="G170" s="105"/>
      <c r="H170" s="57" t="s">
        <v>178</v>
      </c>
      <c r="I170" s="106">
        <v>310</v>
      </c>
      <c r="J170" s="107"/>
      <c r="K170" s="108" t="s">
        <v>413</v>
      </c>
      <c r="M170" s="758"/>
      <c r="N170" s="60"/>
      <c r="O170" s="60"/>
      <c r="P170" s="143"/>
      <c r="Q170" s="56" t="s">
        <v>178</v>
      </c>
      <c r="R170" s="106">
        <v>7500</v>
      </c>
      <c r="S170" s="109">
        <v>70</v>
      </c>
      <c r="T170" s="109" t="s">
        <v>179</v>
      </c>
      <c r="U170" s="56" t="s">
        <v>178</v>
      </c>
      <c r="V170" s="110">
        <v>52550</v>
      </c>
      <c r="W170" s="111" t="s">
        <v>178</v>
      </c>
      <c r="X170" s="111">
        <v>520</v>
      </c>
      <c r="Y170" s="112" t="s">
        <v>181</v>
      </c>
      <c r="Z170" s="56" t="s">
        <v>178</v>
      </c>
      <c r="AA170" s="113">
        <v>45050</v>
      </c>
      <c r="AB170" s="111" t="s">
        <v>178</v>
      </c>
      <c r="AC170" s="111">
        <v>450</v>
      </c>
      <c r="AD170" s="112" t="s">
        <v>181</v>
      </c>
      <c r="AF170" s="760"/>
      <c r="AG170" s="60"/>
      <c r="AH170" s="760"/>
      <c r="AI170" s="73"/>
      <c r="AK170" s="146"/>
      <c r="AL170" s="102"/>
      <c r="AM170" s="102"/>
      <c r="AN170" s="102"/>
      <c r="AO170" s="103"/>
      <c r="AQ170" s="758"/>
      <c r="AR170" s="102"/>
      <c r="AS170" s="102"/>
      <c r="AT170" s="103"/>
      <c r="AV170" s="118" t="s">
        <v>205</v>
      </c>
      <c r="AW170" s="119"/>
      <c r="AX170" s="120" t="s">
        <v>206</v>
      </c>
      <c r="AZ170" s="121" t="s">
        <v>205</v>
      </c>
      <c r="BA170" s="102"/>
      <c r="BB170" s="103" t="s">
        <v>206</v>
      </c>
      <c r="BD170" s="762"/>
      <c r="BF170" s="75" t="s">
        <v>443</v>
      </c>
      <c r="BH170" s="153"/>
      <c r="BI170" s="102"/>
      <c r="BJ170" s="102"/>
      <c r="BK170" s="102"/>
      <c r="BL170" s="103"/>
      <c r="BN170" s="116">
        <v>0.99</v>
      </c>
    </row>
    <row r="171" spans="1:66" ht="75">
      <c r="A171" s="770"/>
      <c r="B171" s="87" t="s">
        <v>201</v>
      </c>
      <c r="C171" s="63" t="s">
        <v>176</v>
      </c>
      <c r="D171" s="88" t="s">
        <v>177</v>
      </c>
      <c r="F171" s="89">
        <v>25250</v>
      </c>
      <c r="G171" s="90">
        <v>32750</v>
      </c>
      <c r="H171" s="57" t="s">
        <v>178</v>
      </c>
      <c r="I171" s="91">
        <v>230</v>
      </c>
      <c r="J171" s="92">
        <v>300</v>
      </c>
      <c r="K171" s="93" t="s">
        <v>413</v>
      </c>
      <c r="L171" s="56" t="s">
        <v>178</v>
      </c>
      <c r="M171" s="757">
        <v>380</v>
      </c>
      <c r="N171" s="144" t="s">
        <v>178</v>
      </c>
      <c r="O171" s="144">
        <v>3</v>
      </c>
      <c r="P171" s="142" t="s">
        <v>179</v>
      </c>
      <c r="Q171" s="56" t="s">
        <v>178</v>
      </c>
      <c r="R171" s="94">
        <v>7500</v>
      </c>
      <c r="S171" s="95">
        <v>70</v>
      </c>
      <c r="T171" s="109" t="s">
        <v>179</v>
      </c>
      <c r="V171" s="96"/>
      <c r="AA171" s="96" t="s">
        <v>180</v>
      </c>
      <c r="AE171" s="56" t="s">
        <v>178</v>
      </c>
      <c r="AF171" s="759">
        <v>320</v>
      </c>
      <c r="AG171" s="63" t="s">
        <v>178</v>
      </c>
      <c r="AH171" s="759">
        <v>3</v>
      </c>
      <c r="AI171" s="88" t="s">
        <v>181</v>
      </c>
      <c r="AJ171" s="56" t="s">
        <v>178</v>
      </c>
      <c r="AK171" s="145">
        <v>1660</v>
      </c>
      <c r="AL171" s="60" t="s">
        <v>182</v>
      </c>
      <c r="AM171" s="60" t="s">
        <v>178</v>
      </c>
      <c r="AN171" s="60">
        <v>10</v>
      </c>
      <c r="AO171" s="73" t="s">
        <v>183</v>
      </c>
      <c r="AP171" s="56" t="s">
        <v>178</v>
      </c>
      <c r="AQ171" s="757">
        <v>500</v>
      </c>
      <c r="AR171" s="60" t="s">
        <v>178</v>
      </c>
      <c r="AS171" s="60">
        <v>5</v>
      </c>
      <c r="AT171" s="73" t="s">
        <v>181</v>
      </c>
      <c r="AU171" s="56" t="s">
        <v>178</v>
      </c>
      <c r="AV171" s="59">
        <v>220</v>
      </c>
      <c r="AW171" s="114" t="s">
        <v>178</v>
      </c>
      <c r="AX171" s="115">
        <v>2</v>
      </c>
      <c r="AY171" s="56" t="s">
        <v>178</v>
      </c>
      <c r="AZ171" s="61">
        <v>40</v>
      </c>
      <c r="BA171" s="60" t="s">
        <v>178</v>
      </c>
      <c r="BB171" s="73">
        <v>1</v>
      </c>
      <c r="BC171" s="56" t="s">
        <v>178</v>
      </c>
      <c r="BD171" s="761">
        <v>2440</v>
      </c>
      <c r="BE171" s="56" t="s">
        <v>178</v>
      </c>
      <c r="BF171" s="99">
        <v>235</v>
      </c>
      <c r="BG171" s="56" t="s">
        <v>184</v>
      </c>
      <c r="BH171" s="152">
        <v>1660</v>
      </c>
      <c r="BI171" s="60" t="s">
        <v>185</v>
      </c>
      <c r="BJ171" s="60">
        <v>10</v>
      </c>
      <c r="BK171" s="60" t="s">
        <v>181</v>
      </c>
      <c r="BL171" s="73" t="s">
        <v>186</v>
      </c>
      <c r="BN171" s="100" t="s">
        <v>414</v>
      </c>
    </row>
    <row r="172" spans="1:66" ht="37.5">
      <c r="A172" s="770"/>
      <c r="B172" s="101"/>
      <c r="C172" s="102"/>
      <c r="D172" s="103" t="s">
        <v>187</v>
      </c>
      <c r="F172" s="104">
        <v>32750</v>
      </c>
      <c r="G172" s="105"/>
      <c r="H172" s="57" t="s">
        <v>178</v>
      </c>
      <c r="I172" s="106">
        <v>300</v>
      </c>
      <c r="J172" s="107"/>
      <c r="K172" s="108" t="s">
        <v>413</v>
      </c>
      <c r="M172" s="758"/>
      <c r="N172" s="140"/>
      <c r="O172" s="140"/>
      <c r="P172" s="141"/>
      <c r="Q172" s="56" t="s">
        <v>178</v>
      </c>
      <c r="R172" s="106">
        <v>7500</v>
      </c>
      <c r="S172" s="109">
        <v>70</v>
      </c>
      <c r="T172" s="109" t="s">
        <v>179</v>
      </c>
      <c r="U172" s="56" t="s">
        <v>178</v>
      </c>
      <c r="V172" s="110">
        <v>52550</v>
      </c>
      <c r="W172" s="111" t="s">
        <v>178</v>
      </c>
      <c r="X172" s="111">
        <v>520</v>
      </c>
      <c r="Y172" s="112" t="s">
        <v>181</v>
      </c>
      <c r="Z172" s="56" t="s">
        <v>178</v>
      </c>
      <c r="AA172" s="113">
        <v>45050</v>
      </c>
      <c r="AB172" s="111" t="s">
        <v>178</v>
      </c>
      <c r="AC172" s="111">
        <v>450</v>
      </c>
      <c r="AD172" s="112" t="s">
        <v>181</v>
      </c>
      <c r="AF172" s="760"/>
      <c r="AG172" s="102"/>
      <c r="AH172" s="760"/>
      <c r="AI172" s="103"/>
      <c r="AK172" s="146"/>
      <c r="AL172" s="60"/>
      <c r="AM172" s="60"/>
      <c r="AN172" s="60"/>
      <c r="AO172" s="73"/>
      <c r="AQ172" s="758"/>
      <c r="AR172" s="60"/>
      <c r="AS172" s="60"/>
      <c r="AT172" s="73"/>
      <c r="AV172" s="59" t="s">
        <v>205</v>
      </c>
      <c r="AW172" s="114"/>
      <c r="AX172" s="115" t="s">
        <v>206</v>
      </c>
      <c r="AZ172" s="61" t="s">
        <v>205</v>
      </c>
      <c r="BA172" s="60"/>
      <c r="BB172" s="73" t="s">
        <v>206</v>
      </c>
      <c r="BD172" s="762"/>
      <c r="BF172" s="75" t="s">
        <v>443</v>
      </c>
      <c r="BH172" s="152"/>
      <c r="BI172" s="60"/>
      <c r="BJ172" s="60"/>
      <c r="BK172" s="60"/>
      <c r="BL172" s="73"/>
      <c r="BN172" s="116">
        <v>0.98</v>
      </c>
    </row>
    <row r="173" spans="1:66" ht="75">
      <c r="A173" s="770"/>
      <c r="B173" s="117" t="s">
        <v>202</v>
      </c>
      <c r="C173" s="60" t="s">
        <v>176</v>
      </c>
      <c r="D173" s="73" t="s">
        <v>177</v>
      </c>
      <c r="F173" s="89">
        <v>24680</v>
      </c>
      <c r="G173" s="90">
        <v>32180</v>
      </c>
      <c r="H173" s="57" t="s">
        <v>178</v>
      </c>
      <c r="I173" s="91">
        <v>220</v>
      </c>
      <c r="J173" s="92">
        <v>300</v>
      </c>
      <c r="K173" s="93" t="s">
        <v>413</v>
      </c>
      <c r="L173" s="56" t="s">
        <v>178</v>
      </c>
      <c r="M173" s="757">
        <v>340</v>
      </c>
      <c r="N173" s="60" t="s">
        <v>178</v>
      </c>
      <c r="O173" s="60">
        <v>3</v>
      </c>
      <c r="P173" s="143" t="s">
        <v>179</v>
      </c>
      <c r="Q173" s="56" t="s">
        <v>178</v>
      </c>
      <c r="R173" s="94">
        <v>7500</v>
      </c>
      <c r="S173" s="95">
        <v>70</v>
      </c>
      <c r="T173" s="109" t="s">
        <v>179</v>
      </c>
      <c r="V173" s="96"/>
      <c r="AA173" s="96" t="s">
        <v>180</v>
      </c>
      <c r="AE173" s="56" t="s">
        <v>178</v>
      </c>
      <c r="AF173" s="759">
        <v>280</v>
      </c>
      <c r="AG173" s="60" t="s">
        <v>178</v>
      </c>
      <c r="AH173" s="759">
        <v>2</v>
      </c>
      <c r="AI173" s="73" t="s">
        <v>181</v>
      </c>
      <c r="AJ173" s="56" t="s">
        <v>178</v>
      </c>
      <c r="AK173" s="145">
        <v>1500</v>
      </c>
      <c r="AL173" s="63" t="s">
        <v>182</v>
      </c>
      <c r="AM173" s="63" t="s">
        <v>178</v>
      </c>
      <c r="AN173" s="63">
        <v>10</v>
      </c>
      <c r="AO173" s="88" t="s">
        <v>183</v>
      </c>
      <c r="AP173" s="56" t="s">
        <v>178</v>
      </c>
      <c r="AQ173" s="757">
        <v>500</v>
      </c>
      <c r="AR173" s="63" t="s">
        <v>178</v>
      </c>
      <c r="AS173" s="63">
        <v>5</v>
      </c>
      <c r="AT173" s="88" t="s">
        <v>181</v>
      </c>
      <c r="AU173" s="56" t="s">
        <v>178</v>
      </c>
      <c r="AV173" s="62">
        <v>200</v>
      </c>
      <c r="AW173" s="97" t="s">
        <v>178</v>
      </c>
      <c r="AX173" s="98">
        <v>2</v>
      </c>
      <c r="AY173" s="56" t="s">
        <v>178</v>
      </c>
      <c r="AZ173" s="64">
        <v>30</v>
      </c>
      <c r="BA173" s="63" t="s">
        <v>178</v>
      </c>
      <c r="BB173" s="88">
        <v>1</v>
      </c>
      <c r="BC173" s="56" t="s">
        <v>178</v>
      </c>
      <c r="BD173" s="761">
        <v>2360</v>
      </c>
      <c r="BE173" s="56" t="s">
        <v>178</v>
      </c>
      <c r="BF173" s="99">
        <v>235</v>
      </c>
      <c r="BG173" s="56" t="s">
        <v>184</v>
      </c>
      <c r="BH173" s="151">
        <v>1500</v>
      </c>
      <c r="BI173" s="63" t="s">
        <v>185</v>
      </c>
      <c r="BJ173" s="63">
        <v>10</v>
      </c>
      <c r="BK173" s="63" t="s">
        <v>181</v>
      </c>
      <c r="BL173" s="88" t="s">
        <v>186</v>
      </c>
      <c r="BN173" s="100" t="s">
        <v>414</v>
      </c>
    </row>
    <row r="174" spans="1:66" ht="37.5">
      <c r="A174" s="770"/>
      <c r="B174" s="117"/>
      <c r="C174" s="60"/>
      <c r="D174" s="73" t="s">
        <v>187</v>
      </c>
      <c r="F174" s="104">
        <v>32180</v>
      </c>
      <c r="G174" s="105"/>
      <c r="H174" s="57" t="s">
        <v>178</v>
      </c>
      <c r="I174" s="106">
        <v>300</v>
      </c>
      <c r="J174" s="107"/>
      <c r="K174" s="108" t="s">
        <v>413</v>
      </c>
      <c r="M174" s="758"/>
      <c r="N174" s="60"/>
      <c r="O174" s="60"/>
      <c r="P174" s="143"/>
      <c r="Q174" s="56" t="s">
        <v>178</v>
      </c>
      <c r="R174" s="106">
        <v>7500</v>
      </c>
      <c r="S174" s="109">
        <v>70</v>
      </c>
      <c r="T174" s="109" t="s">
        <v>179</v>
      </c>
      <c r="U174" s="56" t="s">
        <v>178</v>
      </c>
      <c r="V174" s="110">
        <v>52550</v>
      </c>
      <c r="W174" s="111" t="s">
        <v>178</v>
      </c>
      <c r="X174" s="111">
        <v>520</v>
      </c>
      <c r="Y174" s="112" t="s">
        <v>181</v>
      </c>
      <c r="Z174" s="56" t="s">
        <v>178</v>
      </c>
      <c r="AA174" s="113">
        <v>45050</v>
      </c>
      <c r="AB174" s="111" t="s">
        <v>178</v>
      </c>
      <c r="AC174" s="111">
        <v>450</v>
      </c>
      <c r="AD174" s="112" t="s">
        <v>181</v>
      </c>
      <c r="AF174" s="760"/>
      <c r="AG174" s="60"/>
      <c r="AH174" s="760"/>
      <c r="AI174" s="73"/>
      <c r="AK174" s="146"/>
      <c r="AL174" s="102"/>
      <c r="AM174" s="102"/>
      <c r="AN174" s="102"/>
      <c r="AO174" s="103"/>
      <c r="AQ174" s="758"/>
      <c r="AR174" s="102"/>
      <c r="AS174" s="102"/>
      <c r="AT174" s="103"/>
      <c r="AV174" s="118" t="s">
        <v>205</v>
      </c>
      <c r="AW174" s="119"/>
      <c r="AX174" s="120" t="s">
        <v>206</v>
      </c>
      <c r="AZ174" s="121" t="s">
        <v>205</v>
      </c>
      <c r="BA174" s="102"/>
      <c r="BB174" s="103" t="s">
        <v>206</v>
      </c>
      <c r="BD174" s="762"/>
      <c r="BF174" s="75" t="s">
        <v>443</v>
      </c>
      <c r="BH174" s="153"/>
      <c r="BI174" s="102"/>
      <c r="BJ174" s="102"/>
      <c r="BK174" s="102"/>
      <c r="BL174" s="103"/>
      <c r="BN174" s="116">
        <v>0.98</v>
      </c>
    </row>
    <row r="175" spans="1:66" ht="37.5">
      <c r="A175" s="770"/>
      <c r="B175" s="87" t="s">
        <v>203</v>
      </c>
      <c r="C175" s="63" t="s">
        <v>176</v>
      </c>
      <c r="D175" s="88" t="s">
        <v>177</v>
      </c>
      <c r="F175" s="89">
        <v>22850</v>
      </c>
      <c r="G175" s="90">
        <v>30350</v>
      </c>
      <c r="H175" s="57" t="s">
        <v>178</v>
      </c>
      <c r="I175" s="91">
        <v>200</v>
      </c>
      <c r="J175" s="92">
        <v>280</v>
      </c>
      <c r="K175" s="93" t="s">
        <v>413</v>
      </c>
      <c r="L175" s="56" t="s">
        <v>178</v>
      </c>
      <c r="M175" s="757">
        <v>310</v>
      </c>
      <c r="N175" s="144" t="s">
        <v>178</v>
      </c>
      <c r="O175" s="144">
        <v>3</v>
      </c>
      <c r="P175" s="142" t="s">
        <v>179</v>
      </c>
      <c r="Q175" s="56" t="s">
        <v>178</v>
      </c>
      <c r="R175" s="94">
        <v>7500</v>
      </c>
      <c r="S175" s="95">
        <v>70</v>
      </c>
      <c r="T175" s="109" t="s">
        <v>179</v>
      </c>
      <c r="V175" s="96"/>
      <c r="AA175" s="96" t="s">
        <v>180</v>
      </c>
      <c r="AE175" s="56" t="s">
        <v>178</v>
      </c>
      <c r="AF175" s="759">
        <v>260</v>
      </c>
      <c r="AG175" s="63" t="s">
        <v>178</v>
      </c>
      <c r="AH175" s="759">
        <v>2</v>
      </c>
      <c r="AI175" s="88" t="s">
        <v>181</v>
      </c>
      <c r="AJ175" s="56" t="s">
        <v>178</v>
      </c>
      <c r="AK175" s="145">
        <v>1360</v>
      </c>
      <c r="AL175" s="60" t="s">
        <v>182</v>
      </c>
      <c r="AM175" s="60" t="s">
        <v>178</v>
      </c>
      <c r="AN175" s="60">
        <v>10</v>
      </c>
      <c r="AO175" s="73" t="s">
        <v>183</v>
      </c>
      <c r="AP175" s="56" t="s">
        <v>178</v>
      </c>
      <c r="AQ175" s="757">
        <v>500</v>
      </c>
      <c r="AR175" s="60" t="s">
        <v>178</v>
      </c>
      <c r="AS175" s="60">
        <v>5</v>
      </c>
      <c r="AT175" s="73" t="s">
        <v>181</v>
      </c>
      <c r="AU175" s="56" t="s">
        <v>178</v>
      </c>
      <c r="AV175" s="59">
        <v>180</v>
      </c>
      <c r="AW175" s="114" t="s">
        <v>178</v>
      </c>
      <c r="AX175" s="115">
        <v>1</v>
      </c>
      <c r="AY175" s="56" t="s">
        <v>178</v>
      </c>
      <c r="AZ175" s="61">
        <v>30</v>
      </c>
      <c r="BA175" s="60" t="s">
        <v>178</v>
      </c>
      <c r="BB175" s="73">
        <v>1</v>
      </c>
      <c r="BC175" s="56" t="s">
        <v>178</v>
      </c>
      <c r="BD175" s="761">
        <v>2150</v>
      </c>
      <c r="BE175" s="56" t="s">
        <v>178</v>
      </c>
      <c r="BF175" s="99">
        <v>235</v>
      </c>
      <c r="BG175" s="56" t="s">
        <v>184</v>
      </c>
      <c r="BH175" s="152">
        <v>1360</v>
      </c>
      <c r="BI175" s="60" t="s">
        <v>185</v>
      </c>
      <c r="BJ175" s="60">
        <v>10</v>
      </c>
      <c r="BK175" s="60" t="s">
        <v>181</v>
      </c>
      <c r="BL175" s="73" t="s">
        <v>186</v>
      </c>
      <c r="BN175" s="100" t="s">
        <v>414</v>
      </c>
    </row>
    <row r="176" spans="1:66" ht="37.5">
      <c r="A176" s="770"/>
      <c r="B176" s="101"/>
      <c r="C176" s="102"/>
      <c r="D176" s="103" t="s">
        <v>187</v>
      </c>
      <c r="F176" s="104">
        <v>30350</v>
      </c>
      <c r="G176" s="105"/>
      <c r="H176" s="57" t="s">
        <v>178</v>
      </c>
      <c r="I176" s="106">
        <v>280</v>
      </c>
      <c r="J176" s="107"/>
      <c r="K176" s="108" t="s">
        <v>413</v>
      </c>
      <c r="M176" s="758"/>
      <c r="N176" s="140"/>
      <c r="O176" s="140"/>
      <c r="P176" s="141"/>
      <c r="Q176" s="56" t="s">
        <v>178</v>
      </c>
      <c r="R176" s="106">
        <v>7500</v>
      </c>
      <c r="S176" s="109">
        <v>70</v>
      </c>
      <c r="T176" s="109" t="s">
        <v>179</v>
      </c>
      <c r="U176" s="56" t="s">
        <v>178</v>
      </c>
      <c r="V176" s="110">
        <v>52550</v>
      </c>
      <c r="W176" s="111" t="s">
        <v>178</v>
      </c>
      <c r="X176" s="111">
        <v>520</v>
      </c>
      <c r="Y176" s="112" t="s">
        <v>181</v>
      </c>
      <c r="Z176" s="56" t="s">
        <v>178</v>
      </c>
      <c r="AA176" s="113">
        <v>45050</v>
      </c>
      <c r="AB176" s="111" t="s">
        <v>178</v>
      </c>
      <c r="AC176" s="111">
        <v>450</v>
      </c>
      <c r="AD176" s="112" t="s">
        <v>181</v>
      </c>
      <c r="AF176" s="760"/>
      <c r="AG176" s="102"/>
      <c r="AH176" s="760"/>
      <c r="AI176" s="103"/>
      <c r="AK176" s="146"/>
      <c r="AL176" s="60"/>
      <c r="AM176" s="60"/>
      <c r="AN176" s="60"/>
      <c r="AO176" s="73"/>
      <c r="AQ176" s="758"/>
      <c r="AR176" s="60"/>
      <c r="AS176" s="60"/>
      <c r="AT176" s="73"/>
      <c r="AV176" s="59" t="s">
        <v>205</v>
      </c>
      <c r="AW176" s="114"/>
      <c r="AX176" s="115" t="s">
        <v>206</v>
      </c>
      <c r="AZ176" s="61" t="s">
        <v>205</v>
      </c>
      <c r="BA176" s="60"/>
      <c r="BB176" s="73" t="s">
        <v>206</v>
      </c>
      <c r="BD176" s="762"/>
      <c r="BF176" s="75" t="s">
        <v>443</v>
      </c>
      <c r="BH176" s="152"/>
      <c r="BI176" s="60"/>
      <c r="BJ176" s="60"/>
      <c r="BK176" s="60"/>
      <c r="BL176" s="73"/>
      <c r="BN176" s="122">
        <v>0.98</v>
      </c>
    </row>
    <row r="177" spans="1:66" ht="37.5">
      <c r="A177" s="770" t="s">
        <v>210</v>
      </c>
      <c r="B177" s="117" t="s">
        <v>175</v>
      </c>
      <c r="C177" s="60" t="s">
        <v>176</v>
      </c>
      <c r="D177" s="73" t="s">
        <v>177</v>
      </c>
      <c r="F177" s="89">
        <v>104390</v>
      </c>
      <c r="G177" s="90">
        <v>111650</v>
      </c>
      <c r="H177" s="57" t="s">
        <v>178</v>
      </c>
      <c r="I177" s="91">
        <v>1020</v>
      </c>
      <c r="J177" s="92">
        <v>1090</v>
      </c>
      <c r="K177" s="93" t="s">
        <v>413</v>
      </c>
      <c r="L177" s="56" t="s">
        <v>178</v>
      </c>
      <c r="M177" s="757">
        <v>6700</v>
      </c>
      <c r="N177" s="60" t="s">
        <v>178</v>
      </c>
      <c r="O177" s="60">
        <v>60</v>
      </c>
      <c r="P177" s="143" t="s">
        <v>179</v>
      </c>
      <c r="Q177" s="56" t="s">
        <v>178</v>
      </c>
      <c r="R177" s="94">
        <v>7260</v>
      </c>
      <c r="S177" s="95">
        <v>70</v>
      </c>
      <c r="T177" s="109" t="s">
        <v>179</v>
      </c>
      <c r="V177" s="96"/>
      <c r="AA177" s="96" t="s">
        <v>180</v>
      </c>
      <c r="AE177" s="56" t="s">
        <v>178</v>
      </c>
      <c r="AF177" s="759">
        <v>5780</v>
      </c>
      <c r="AG177" s="60" t="s">
        <v>178</v>
      </c>
      <c r="AH177" s="759">
        <v>50</v>
      </c>
      <c r="AI177" s="73" t="s">
        <v>181</v>
      </c>
      <c r="AJ177" s="56" t="s">
        <v>178</v>
      </c>
      <c r="AK177" s="145">
        <v>29040</v>
      </c>
      <c r="AL177" s="63" t="s">
        <v>182</v>
      </c>
      <c r="AM177" s="63" t="s">
        <v>178</v>
      </c>
      <c r="AN177" s="63">
        <v>290</v>
      </c>
      <c r="AO177" s="88" t="s">
        <v>183</v>
      </c>
      <c r="AP177" s="56" t="s">
        <v>178</v>
      </c>
      <c r="AQ177" s="757">
        <v>3640</v>
      </c>
      <c r="AR177" s="63" t="s">
        <v>178</v>
      </c>
      <c r="AS177" s="63">
        <v>30</v>
      </c>
      <c r="AT177" s="88" t="s">
        <v>181</v>
      </c>
      <c r="AU177" s="56" t="s">
        <v>178</v>
      </c>
      <c r="AV177" s="62">
        <v>2730</v>
      </c>
      <c r="AW177" s="97" t="s">
        <v>178</v>
      </c>
      <c r="AX177" s="98">
        <v>20</v>
      </c>
      <c r="AY177" s="56" t="s">
        <v>178</v>
      </c>
      <c r="AZ177" s="64">
        <v>480</v>
      </c>
      <c r="BA177" s="63" t="s">
        <v>178</v>
      </c>
      <c r="BB177" s="88">
        <v>4</v>
      </c>
      <c r="BC177" s="56" t="s">
        <v>178</v>
      </c>
      <c r="BD177" s="761">
        <v>27330</v>
      </c>
      <c r="BE177" s="56" t="s">
        <v>178</v>
      </c>
      <c r="BF177" s="99">
        <v>235</v>
      </c>
      <c r="BG177" s="56" t="s">
        <v>184</v>
      </c>
      <c r="BH177" s="151">
        <v>29040</v>
      </c>
      <c r="BI177" s="63" t="s">
        <v>185</v>
      </c>
      <c r="BJ177" s="63">
        <v>290</v>
      </c>
      <c r="BK177" s="63" t="s">
        <v>181</v>
      </c>
      <c r="BL177" s="88" t="s">
        <v>186</v>
      </c>
      <c r="BN177" s="100" t="s">
        <v>414</v>
      </c>
    </row>
    <row r="178" spans="1:66" ht="37.5">
      <c r="A178" s="770"/>
      <c r="B178" s="117"/>
      <c r="C178" s="60"/>
      <c r="D178" s="73" t="s">
        <v>187</v>
      </c>
      <c r="F178" s="104">
        <v>111650</v>
      </c>
      <c r="G178" s="105"/>
      <c r="H178" s="57" t="s">
        <v>178</v>
      </c>
      <c r="I178" s="106">
        <v>1090</v>
      </c>
      <c r="J178" s="107"/>
      <c r="K178" s="108" t="s">
        <v>413</v>
      </c>
      <c r="M178" s="758"/>
      <c r="N178" s="60"/>
      <c r="O178" s="60"/>
      <c r="P178" s="143"/>
      <c r="Q178" s="56" t="s">
        <v>178</v>
      </c>
      <c r="R178" s="106">
        <v>7260</v>
      </c>
      <c r="S178" s="109">
        <v>70</v>
      </c>
      <c r="T178" s="109" t="s">
        <v>179</v>
      </c>
      <c r="U178" s="56" t="s">
        <v>178</v>
      </c>
      <c r="V178" s="110">
        <v>50820</v>
      </c>
      <c r="W178" s="111" t="s">
        <v>178</v>
      </c>
      <c r="X178" s="111">
        <v>500</v>
      </c>
      <c r="Y178" s="112" t="s">
        <v>181</v>
      </c>
      <c r="Z178" s="56" t="s">
        <v>178</v>
      </c>
      <c r="AA178" s="113">
        <v>43560</v>
      </c>
      <c r="AB178" s="111" t="s">
        <v>178</v>
      </c>
      <c r="AC178" s="111">
        <v>430</v>
      </c>
      <c r="AD178" s="112" t="s">
        <v>181</v>
      </c>
      <c r="AF178" s="760"/>
      <c r="AG178" s="60"/>
      <c r="AH178" s="760"/>
      <c r="AI178" s="73"/>
      <c r="AK178" s="146"/>
      <c r="AL178" s="102"/>
      <c r="AM178" s="102"/>
      <c r="AN178" s="102"/>
      <c r="AO178" s="103"/>
      <c r="AQ178" s="758"/>
      <c r="AR178" s="102"/>
      <c r="AS178" s="102"/>
      <c r="AT178" s="103"/>
      <c r="AV178" s="118" t="s">
        <v>441</v>
      </c>
      <c r="AW178" s="119"/>
      <c r="AX178" s="120" t="s">
        <v>442</v>
      </c>
      <c r="AZ178" s="121" t="s">
        <v>441</v>
      </c>
      <c r="BA178" s="102"/>
      <c r="BB178" s="103" t="s">
        <v>442</v>
      </c>
      <c r="BD178" s="762"/>
      <c r="BF178" s="75" t="s">
        <v>443</v>
      </c>
      <c r="BH178" s="153"/>
      <c r="BI178" s="102"/>
      <c r="BJ178" s="102"/>
      <c r="BK178" s="102"/>
      <c r="BL178" s="103"/>
      <c r="BN178" s="116">
        <v>0.63</v>
      </c>
    </row>
    <row r="179" spans="1:66" ht="75">
      <c r="A179" s="770"/>
      <c r="B179" s="87" t="s">
        <v>188</v>
      </c>
      <c r="C179" s="63" t="s">
        <v>176</v>
      </c>
      <c r="D179" s="88" t="s">
        <v>177</v>
      </c>
      <c r="F179" s="89">
        <v>64420</v>
      </c>
      <c r="G179" s="90">
        <v>71680</v>
      </c>
      <c r="H179" s="57" t="s">
        <v>178</v>
      </c>
      <c r="I179" s="91">
        <v>620</v>
      </c>
      <c r="J179" s="92">
        <v>690</v>
      </c>
      <c r="K179" s="93" t="s">
        <v>413</v>
      </c>
      <c r="L179" s="56" t="s">
        <v>178</v>
      </c>
      <c r="M179" s="757">
        <v>4020</v>
      </c>
      <c r="N179" s="144" t="s">
        <v>178</v>
      </c>
      <c r="O179" s="144">
        <v>40</v>
      </c>
      <c r="P179" s="142" t="s">
        <v>179</v>
      </c>
      <c r="Q179" s="56" t="s">
        <v>178</v>
      </c>
      <c r="R179" s="94">
        <v>7260</v>
      </c>
      <c r="S179" s="95">
        <v>70</v>
      </c>
      <c r="T179" s="109" t="s">
        <v>179</v>
      </c>
      <c r="V179" s="96"/>
      <c r="AA179" s="96" t="s">
        <v>180</v>
      </c>
      <c r="AE179" s="56" t="s">
        <v>178</v>
      </c>
      <c r="AF179" s="759">
        <v>3470</v>
      </c>
      <c r="AG179" s="63" t="s">
        <v>178</v>
      </c>
      <c r="AH179" s="759">
        <v>30</v>
      </c>
      <c r="AI179" s="88" t="s">
        <v>181</v>
      </c>
      <c r="AJ179" s="56" t="s">
        <v>178</v>
      </c>
      <c r="AK179" s="145">
        <v>17420</v>
      </c>
      <c r="AL179" s="60" t="s">
        <v>182</v>
      </c>
      <c r="AM179" s="60" t="s">
        <v>178</v>
      </c>
      <c r="AN179" s="60">
        <v>170</v>
      </c>
      <c r="AO179" s="73" t="s">
        <v>183</v>
      </c>
      <c r="AP179" s="56" t="s">
        <v>178</v>
      </c>
      <c r="AQ179" s="757">
        <v>2490</v>
      </c>
      <c r="AR179" s="60" t="s">
        <v>178</v>
      </c>
      <c r="AS179" s="60">
        <v>20</v>
      </c>
      <c r="AT179" s="73" t="s">
        <v>181</v>
      </c>
      <c r="AU179" s="56" t="s">
        <v>178</v>
      </c>
      <c r="AV179" s="59">
        <v>1630</v>
      </c>
      <c r="AW179" s="114" t="s">
        <v>178</v>
      </c>
      <c r="AX179" s="115">
        <v>10</v>
      </c>
      <c r="AY179" s="56" t="s">
        <v>178</v>
      </c>
      <c r="AZ179" s="61">
        <v>290</v>
      </c>
      <c r="BA179" s="60" t="s">
        <v>178</v>
      </c>
      <c r="BB179" s="73">
        <v>2</v>
      </c>
      <c r="BC179" s="56" t="s">
        <v>178</v>
      </c>
      <c r="BD179" s="761">
        <v>16800</v>
      </c>
      <c r="BE179" s="56" t="s">
        <v>178</v>
      </c>
      <c r="BF179" s="99">
        <v>235</v>
      </c>
      <c r="BG179" s="56" t="s">
        <v>184</v>
      </c>
      <c r="BH179" s="152">
        <v>17420</v>
      </c>
      <c r="BI179" s="60" t="s">
        <v>185</v>
      </c>
      <c r="BJ179" s="60">
        <v>170</v>
      </c>
      <c r="BK179" s="60" t="s">
        <v>181</v>
      </c>
      <c r="BL179" s="73" t="s">
        <v>186</v>
      </c>
      <c r="BN179" s="100" t="s">
        <v>414</v>
      </c>
    </row>
    <row r="180" spans="1:66" ht="37.5">
      <c r="A180" s="770"/>
      <c r="B180" s="101"/>
      <c r="C180" s="102"/>
      <c r="D180" s="103" t="s">
        <v>187</v>
      </c>
      <c r="F180" s="104">
        <v>71680</v>
      </c>
      <c r="G180" s="105"/>
      <c r="H180" s="57" t="s">
        <v>178</v>
      </c>
      <c r="I180" s="106">
        <v>690</v>
      </c>
      <c r="J180" s="107"/>
      <c r="K180" s="108" t="s">
        <v>413</v>
      </c>
      <c r="M180" s="758"/>
      <c r="N180" s="140"/>
      <c r="O180" s="140"/>
      <c r="P180" s="141"/>
      <c r="Q180" s="56" t="s">
        <v>178</v>
      </c>
      <c r="R180" s="106">
        <v>7260</v>
      </c>
      <c r="S180" s="109">
        <v>70</v>
      </c>
      <c r="T180" s="109" t="s">
        <v>179</v>
      </c>
      <c r="U180" s="56" t="s">
        <v>178</v>
      </c>
      <c r="V180" s="110">
        <v>50820</v>
      </c>
      <c r="W180" s="111" t="s">
        <v>178</v>
      </c>
      <c r="X180" s="111">
        <v>500</v>
      </c>
      <c r="Y180" s="112" t="s">
        <v>181</v>
      </c>
      <c r="Z180" s="56" t="s">
        <v>178</v>
      </c>
      <c r="AA180" s="113">
        <v>43560</v>
      </c>
      <c r="AB180" s="111" t="s">
        <v>178</v>
      </c>
      <c r="AC180" s="111">
        <v>430</v>
      </c>
      <c r="AD180" s="112" t="s">
        <v>181</v>
      </c>
      <c r="AF180" s="760"/>
      <c r="AG180" s="102"/>
      <c r="AH180" s="760"/>
      <c r="AI180" s="103"/>
      <c r="AK180" s="146"/>
      <c r="AL180" s="60"/>
      <c r="AM180" s="60"/>
      <c r="AN180" s="60"/>
      <c r="AO180" s="73"/>
      <c r="AQ180" s="758"/>
      <c r="AR180" s="60"/>
      <c r="AS180" s="60"/>
      <c r="AT180" s="73"/>
      <c r="AV180" s="59" t="s">
        <v>205</v>
      </c>
      <c r="AW180" s="114"/>
      <c r="AX180" s="115" t="s">
        <v>206</v>
      </c>
      <c r="AZ180" s="61" t="s">
        <v>205</v>
      </c>
      <c r="BA180" s="60"/>
      <c r="BB180" s="73" t="s">
        <v>206</v>
      </c>
      <c r="BD180" s="762"/>
      <c r="BF180" s="75" t="s">
        <v>443</v>
      </c>
      <c r="BH180" s="152"/>
      <c r="BI180" s="60"/>
      <c r="BJ180" s="60"/>
      <c r="BK180" s="60"/>
      <c r="BL180" s="73"/>
      <c r="BN180" s="116">
        <v>0.75</v>
      </c>
    </row>
    <row r="181" spans="1:66" ht="75">
      <c r="A181" s="770"/>
      <c r="B181" s="117" t="s">
        <v>189</v>
      </c>
      <c r="C181" s="60" t="s">
        <v>176</v>
      </c>
      <c r="D181" s="73" t="s">
        <v>177</v>
      </c>
      <c r="F181" s="89">
        <v>47290</v>
      </c>
      <c r="G181" s="90">
        <v>54550</v>
      </c>
      <c r="H181" s="57" t="s">
        <v>178</v>
      </c>
      <c r="I181" s="91">
        <v>450</v>
      </c>
      <c r="J181" s="92">
        <v>520</v>
      </c>
      <c r="K181" s="93" t="s">
        <v>413</v>
      </c>
      <c r="L181" s="56" t="s">
        <v>178</v>
      </c>
      <c r="M181" s="757">
        <v>2870</v>
      </c>
      <c r="N181" s="60" t="s">
        <v>178</v>
      </c>
      <c r="O181" s="60">
        <v>20</v>
      </c>
      <c r="P181" s="143" t="s">
        <v>179</v>
      </c>
      <c r="Q181" s="56" t="s">
        <v>178</v>
      </c>
      <c r="R181" s="94">
        <v>7260</v>
      </c>
      <c r="S181" s="95">
        <v>70</v>
      </c>
      <c r="T181" s="109" t="s">
        <v>179</v>
      </c>
      <c r="V181" s="96"/>
      <c r="AA181" s="96" t="s">
        <v>180</v>
      </c>
      <c r="AE181" s="56" t="s">
        <v>178</v>
      </c>
      <c r="AF181" s="759">
        <v>2480</v>
      </c>
      <c r="AG181" s="63" t="s">
        <v>178</v>
      </c>
      <c r="AH181" s="759">
        <v>20</v>
      </c>
      <c r="AI181" s="88" t="s">
        <v>181</v>
      </c>
      <c r="AJ181" s="56" t="s">
        <v>178</v>
      </c>
      <c r="AK181" s="145">
        <v>12440</v>
      </c>
      <c r="AL181" s="63" t="s">
        <v>182</v>
      </c>
      <c r="AM181" s="63" t="s">
        <v>178</v>
      </c>
      <c r="AN181" s="63">
        <v>120</v>
      </c>
      <c r="AO181" s="88" t="s">
        <v>183</v>
      </c>
      <c r="AP181" s="56" t="s">
        <v>178</v>
      </c>
      <c r="AQ181" s="757">
        <v>2000</v>
      </c>
      <c r="AR181" s="63" t="s">
        <v>178</v>
      </c>
      <c r="AS181" s="63">
        <v>20</v>
      </c>
      <c r="AT181" s="88" t="s">
        <v>181</v>
      </c>
      <c r="AU181" s="56" t="s">
        <v>178</v>
      </c>
      <c r="AV181" s="62">
        <v>1170</v>
      </c>
      <c r="AW181" s="97" t="s">
        <v>178</v>
      </c>
      <c r="AX181" s="98">
        <v>10</v>
      </c>
      <c r="AY181" s="56" t="s">
        <v>178</v>
      </c>
      <c r="AZ181" s="64">
        <v>200</v>
      </c>
      <c r="BA181" s="63" t="s">
        <v>178</v>
      </c>
      <c r="BB181" s="88">
        <v>2</v>
      </c>
      <c r="BC181" s="56" t="s">
        <v>178</v>
      </c>
      <c r="BD181" s="761">
        <v>12280</v>
      </c>
      <c r="BE181" s="56" t="s">
        <v>178</v>
      </c>
      <c r="BF181" s="99">
        <v>235</v>
      </c>
      <c r="BG181" s="56" t="s">
        <v>184</v>
      </c>
      <c r="BH181" s="151">
        <v>12440</v>
      </c>
      <c r="BI181" s="63" t="s">
        <v>185</v>
      </c>
      <c r="BJ181" s="63">
        <v>120</v>
      </c>
      <c r="BK181" s="63" t="s">
        <v>181</v>
      </c>
      <c r="BL181" s="88" t="s">
        <v>186</v>
      </c>
      <c r="BN181" s="100" t="s">
        <v>414</v>
      </c>
    </row>
    <row r="182" spans="1:66" ht="37.5">
      <c r="A182" s="770"/>
      <c r="B182" s="117"/>
      <c r="C182" s="60"/>
      <c r="D182" s="73" t="s">
        <v>187</v>
      </c>
      <c r="F182" s="104">
        <v>54550</v>
      </c>
      <c r="G182" s="105"/>
      <c r="H182" s="57" t="s">
        <v>178</v>
      </c>
      <c r="I182" s="106">
        <v>520</v>
      </c>
      <c r="J182" s="107"/>
      <c r="K182" s="108" t="s">
        <v>413</v>
      </c>
      <c r="M182" s="758"/>
      <c r="N182" s="60"/>
      <c r="O182" s="60"/>
      <c r="P182" s="143"/>
      <c r="Q182" s="56" t="s">
        <v>178</v>
      </c>
      <c r="R182" s="106">
        <v>7260</v>
      </c>
      <c r="S182" s="109">
        <v>70</v>
      </c>
      <c r="T182" s="109" t="s">
        <v>179</v>
      </c>
      <c r="U182" s="56" t="s">
        <v>178</v>
      </c>
      <c r="V182" s="110">
        <v>50820</v>
      </c>
      <c r="W182" s="111" t="s">
        <v>178</v>
      </c>
      <c r="X182" s="111">
        <v>500</v>
      </c>
      <c r="Y182" s="112" t="s">
        <v>181</v>
      </c>
      <c r="Z182" s="56" t="s">
        <v>178</v>
      </c>
      <c r="AA182" s="113">
        <v>43560</v>
      </c>
      <c r="AB182" s="111" t="s">
        <v>178</v>
      </c>
      <c r="AC182" s="111">
        <v>430</v>
      </c>
      <c r="AD182" s="112" t="s">
        <v>181</v>
      </c>
      <c r="AF182" s="760"/>
      <c r="AG182" s="102"/>
      <c r="AH182" s="760"/>
      <c r="AI182" s="103"/>
      <c r="AK182" s="146"/>
      <c r="AL182" s="102"/>
      <c r="AM182" s="102"/>
      <c r="AN182" s="102"/>
      <c r="AO182" s="103"/>
      <c r="AQ182" s="758"/>
      <c r="AR182" s="102"/>
      <c r="AS182" s="102"/>
      <c r="AT182" s="103"/>
      <c r="AV182" s="118" t="s">
        <v>205</v>
      </c>
      <c r="AW182" s="119"/>
      <c r="AX182" s="120" t="s">
        <v>206</v>
      </c>
      <c r="AZ182" s="121" t="s">
        <v>205</v>
      </c>
      <c r="BA182" s="102"/>
      <c r="BB182" s="103" t="s">
        <v>206</v>
      </c>
      <c r="BD182" s="762"/>
      <c r="BF182" s="75" t="s">
        <v>443</v>
      </c>
      <c r="BH182" s="153"/>
      <c r="BI182" s="102"/>
      <c r="BJ182" s="102"/>
      <c r="BK182" s="102"/>
      <c r="BL182" s="103"/>
      <c r="BN182" s="116">
        <v>0.95</v>
      </c>
    </row>
    <row r="183" spans="1:66" ht="75">
      <c r="A183" s="770"/>
      <c r="B183" s="87" t="s">
        <v>190</v>
      </c>
      <c r="C183" s="63" t="s">
        <v>176</v>
      </c>
      <c r="D183" s="88" t="s">
        <v>177</v>
      </c>
      <c r="F183" s="89">
        <v>47510</v>
      </c>
      <c r="G183" s="90">
        <v>54770</v>
      </c>
      <c r="H183" s="57" t="s">
        <v>178</v>
      </c>
      <c r="I183" s="91">
        <v>450</v>
      </c>
      <c r="J183" s="92">
        <v>520</v>
      </c>
      <c r="K183" s="93" t="s">
        <v>413</v>
      </c>
      <c r="L183" s="56" t="s">
        <v>178</v>
      </c>
      <c r="M183" s="757">
        <v>2230</v>
      </c>
      <c r="N183" s="144" t="s">
        <v>178</v>
      </c>
      <c r="O183" s="144">
        <v>20</v>
      </c>
      <c r="P183" s="142" t="s">
        <v>179</v>
      </c>
      <c r="Q183" s="56" t="s">
        <v>178</v>
      </c>
      <c r="R183" s="94">
        <v>7260</v>
      </c>
      <c r="S183" s="95">
        <v>70</v>
      </c>
      <c r="T183" s="109" t="s">
        <v>179</v>
      </c>
      <c r="V183" s="96"/>
      <c r="AA183" s="96" t="s">
        <v>180</v>
      </c>
      <c r="AE183" s="56" t="s">
        <v>178</v>
      </c>
      <c r="AF183" s="759" t="s">
        <v>184</v>
      </c>
      <c r="AG183" s="60" t="s">
        <v>178</v>
      </c>
      <c r="AH183" s="759" t="s">
        <v>184</v>
      </c>
      <c r="AI183" s="73"/>
      <c r="AJ183" s="56" t="s">
        <v>178</v>
      </c>
      <c r="AK183" s="145">
        <v>9680</v>
      </c>
      <c r="AL183" s="60" t="s">
        <v>182</v>
      </c>
      <c r="AM183" s="60" t="s">
        <v>178</v>
      </c>
      <c r="AN183" s="60">
        <v>90</v>
      </c>
      <c r="AO183" s="73" t="s">
        <v>183</v>
      </c>
      <c r="AP183" s="56" t="s">
        <v>178</v>
      </c>
      <c r="AQ183" s="757">
        <v>1730</v>
      </c>
      <c r="AR183" s="60" t="s">
        <v>178</v>
      </c>
      <c r="AS183" s="60">
        <v>10</v>
      </c>
      <c r="AT183" s="73" t="s">
        <v>181</v>
      </c>
      <c r="AU183" s="56" t="s">
        <v>178</v>
      </c>
      <c r="AV183" s="59">
        <v>910</v>
      </c>
      <c r="AW183" s="114" t="s">
        <v>178</v>
      </c>
      <c r="AX183" s="115">
        <v>9</v>
      </c>
      <c r="AY183" s="56" t="s">
        <v>178</v>
      </c>
      <c r="AZ183" s="61">
        <v>160</v>
      </c>
      <c r="BA183" s="60" t="s">
        <v>178</v>
      </c>
      <c r="BB183" s="73">
        <v>1</v>
      </c>
      <c r="BC183" s="56" t="s">
        <v>178</v>
      </c>
      <c r="BD183" s="761">
        <v>9770</v>
      </c>
      <c r="BE183" s="56" t="s">
        <v>178</v>
      </c>
      <c r="BF183" s="99">
        <v>235</v>
      </c>
      <c r="BG183" s="56" t="s">
        <v>184</v>
      </c>
      <c r="BH183" s="152">
        <v>9680</v>
      </c>
      <c r="BI183" s="60" t="s">
        <v>185</v>
      </c>
      <c r="BJ183" s="60">
        <v>90</v>
      </c>
      <c r="BK183" s="60" t="s">
        <v>181</v>
      </c>
      <c r="BL183" s="73" t="s">
        <v>186</v>
      </c>
      <c r="BN183" s="100" t="s">
        <v>414</v>
      </c>
    </row>
    <row r="184" spans="1:66" ht="37.5">
      <c r="A184" s="770"/>
      <c r="B184" s="101"/>
      <c r="C184" s="102"/>
      <c r="D184" s="103" t="s">
        <v>187</v>
      </c>
      <c r="F184" s="104">
        <v>54770</v>
      </c>
      <c r="G184" s="105"/>
      <c r="H184" s="57" t="s">
        <v>178</v>
      </c>
      <c r="I184" s="106">
        <v>520</v>
      </c>
      <c r="J184" s="107"/>
      <c r="K184" s="108" t="s">
        <v>413</v>
      </c>
      <c r="M184" s="758"/>
      <c r="N184" s="140"/>
      <c r="O184" s="140"/>
      <c r="P184" s="141"/>
      <c r="Q184" s="56" t="s">
        <v>178</v>
      </c>
      <c r="R184" s="106">
        <v>7260</v>
      </c>
      <c r="S184" s="109">
        <v>70</v>
      </c>
      <c r="T184" s="109" t="s">
        <v>179</v>
      </c>
      <c r="U184" s="56" t="s">
        <v>178</v>
      </c>
      <c r="V184" s="110">
        <v>50820</v>
      </c>
      <c r="W184" s="111" t="s">
        <v>178</v>
      </c>
      <c r="X184" s="111">
        <v>500</v>
      </c>
      <c r="Y184" s="112" t="s">
        <v>181</v>
      </c>
      <c r="Z184" s="56" t="s">
        <v>178</v>
      </c>
      <c r="AA184" s="113">
        <v>43560</v>
      </c>
      <c r="AB184" s="111" t="s">
        <v>178</v>
      </c>
      <c r="AC184" s="111">
        <v>430</v>
      </c>
      <c r="AD184" s="112" t="s">
        <v>181</v>
      </c>
      <c r="AF184" s="760"/>
      <c r="AG184" s="60"/>
      <c r="AH184" s="760"/>
      <c r="AI184" s="73"/>
      <c r="AK184" s="146"/>
      <c r="AL184" s="60"/>
      <c r="AM184" s="60"/>
      <c r="AN184" s="60"/>
      <c r="AO184" s="73"/>
      <c r="AQ184" s="758"/>
      <c r="AR184" s="60"/>
      <c r="AS184" s="60"/>
      <c r="AT184" s="73"/>
      <c r="AV184" s="59" t="s">
        <v>205</v>
      </c>
      <c r="AW184" s="114"/>
      <c r="AX184" s="115" t="s">
        <v>206</v>
      </c>
      <c r="AZ184" s="61" t="s">
        <v>205</v>
      </c>
      <c r="BA184" s="60"/>
      <c r="BB184" s="73" t="s">
        <v>206</v>
      </c>
      <c r="BD184" s="762"/>
      <c r="BF184" s="75" t="s">
        <v>443</v>
      </c>
      <c r="BH184" s="152"/>
      <c r="BI184" s="60"/>
      <c r="BJ184" s="60"/>
      <c r="BK184" s="60"/>
      <c r="BL184" s="73"/>
      <c r="BN184" s="116">
        <v>0.98</v>
      </c>
    </row>
    <row r="185" spans="1:66" ht="75">
      <c r="A185" s="770"/>
      <c r="B185" s="117" t="s">
        <v>191</v>
      </c>
      <c r="C185" s="60" t="s">
        <v>176</v>
      </c>
      <c r="D185" s="73" t="s">
        <v>177</v>
      </c>
      <c r="F185" s="89">
        <v>43980</v>
      </c>
      <c r="G185" s="90">
        <v>51240</v>
      </c>
      <c r="H185" s="57" t="s">
        <v>178</v>
      </c>
      <c r="I185" s="91">
        <v>420</v>
      </c>
      <c r="J185" s="92">
        <v>490</v>
      </c>
      <c r="K185" s="93" t="s">
        <v>413</v>
      </c>
      <c r="L185" s="56" t="s">
        <v>178</v>
      </c>
      <c r="M185" s="757">
        <v>1670</v>
      </c>
      <c r="N185" s="60" t="s">
        <v>178</v>
      </c>
      <c r="O185" s="60">
        <v>10</v>
      </c>
      <c r="P185" s="143" t="s">
        <v>179</v>
      </c>
      <c r="Q185" s="56" t="s">
        <v>178</v>
      </c>
      <c r="R185" s="94">
        <v>7260</v>
      </c>
      <c r="S185" s="95">
        <v>70</v>
      </c>
      <c r="T185" s="109" t="s">
        <v>179</v>
      </c>
      <c r="V185" s="96"/>
      <c r="AA185" s="96" t="s">
        <v>180</v>
      </c>
      <c r="AE185" s="56" t="s">
        <v>178</v>
      </c>
      <c r="AF185" s="759" t="s">
        <v>184</v>
      </c>
      <c r="AG185" s="60" t="s">
        <v>178</v>
      </c>
      <c r="AH185" s="759" t="s">
        <v>184</v>
      </c>
      <c r="AI185" s="73"/>
      <c r="AJ185" s="56" t="s">
        <v>178</v>
      </c>
      <c r="AK185" s="145">
        <v>7260</v>
      </c>
      <c r="AL185" s="63" t="s">
        <v>182</v>
      </c>
      <c r="AM185" s="63" t="s">
        <v>178</v>
      </c>
      <c r="AN185" s="63">
        <v>70</v>
      </c>
      <c r="AO185" s="88" t="s">
        <v>183</v>
      </c>
      <c r="AP185" s="56" t="s">
        <v>178</v>
      </c>
      <c r="AQ185" s="757">
        <v>1300</v>
      </c>
      <c r="AR185" s="63" t="s">
        <v>178</v>
      </c>
      <c r="AS185" s="63">
        <v>10</v>
      </c>
      <c r="AT185" s="88" t="s">
        <v>181</v>
      </c>
      <c r="AU185" s="56" t="s">
        <v>178</v>
      </c>
      <c r="AV185" s="62">
        <v>680</v>
      </c>
      <c r="AW185" s="97" t="s">
        <v>178</v>
      </c>
      <c r="AX185" s="98">
        <v>6</v>
      </c>
      <c r="AY185" s="56" t="s">
        <v>178</v>
      </c>
      <c r="AZ185" s="64">
        <v>120</v>
      </c>
      <c r="BA185" s="63" t="s">
        <v>178</v>
      </c>
      <c r="BB185" s="88">
        <v>1</v>
      </c>
      <c r="BC185" s="56" t="s">
        <v>178</v>
      </c>
      <c r="BD185" s="761">
        <v>7500</v>
      </c>
      <c r="BE185" s="56" t="s">
        <v>178</v>
      </c>
      <c r="BF185" s="99">
        <v>235</v>
      </c>
      <c r="BG185" s="56" t="s">
        <v>184</v>
      </c>
      <c r="BH185" s="151">
        <v>7260</v>
      </c>
      <c r="BI185" s="63" t="s">
        <v>185</v>
      </c>
      <c r="BJ185" s="63">
        <v>70</v>
      </c>
      <c r="BK185" s="63" t="s">
        <v>181</v>
      </c>
      <c r="BL185" s="88" t="s">
        <v>186</v>
      </c>
      <c r="BN185" s="100" t="s">
        <v>414</v>
      </c>
    </row>
    <row r="186" spans="1:66" ht="37.5">
      <c r="A186" s="770"/>
      <c r="B186" s="117"/>
      <c r="C186" s="60"/>
      <c r="D186" s="73" t="s">
        <v>187</v>
      </c>
      <c r="F186" s="104">
        <v>51240</v>
      </c>
      <c r="G186" s="105"/>
      <c r="H186" s="57" t="s">
        <v>178</v>
      </c>
      <c r="I186" s="106">
        <v>490</v>
      </c>
      <c r="J186" s="107"/>
      <c r="K186" s="108" t="s">
        <v>413</v>
      </c>
      <c r="M186" s="758"/>
      <c r="N186" s="60"/>
      <c r="O186" s="60"/>
      <c r="P186" s="143"/>
      <c r="Q186" s="56" t="s">
        <v>178</v>
      </c>
      <c r="R186" s="106">
        <v>7260</v>
      </c>
      <c r="S186" s="109">
        <v>70</v>
      </c>
      <c r="T186" s="109" t="s">
        <v>179</v>
      </c>
      <c r="U186" s="56" t="s">
        <v>178</v>
      </c>
      <c r="V186" s="110">
        <v>50820</v>
      </c>
      <c r="W186" s="111" t="s">
        <v>178</v>
      </c>
      <c r="X186" s="111">
        <v>500</v>
      </c>
      <c r="Y186" s="112" t="s">
        <v>181</v>
      </c>
      <c r="Z186" s="56" t="s">
        <v>178</v>
      </c>
      <c r="AA186" s="113">
        <v>43560</v>
      </c>
      <c r="AB186" s="111" t="s">
        <v>178</v>
      </c>
      <c r="AC186" s="111">
        <v>430</v>
      </c>
      <c r="AD186" s="112" t="s">
        <v>181</v>
      </c>
      <c r="AF186" s="760"/>
      <c r="AG186" s="60"/>
      <c r="AH186" s="760"/>
      <c r="AI186" s="73"/>
      <c r="AK186" s="146"/>
      <c r="AL186" s="102"/>
      <c r="AM186" s="102"/>
      <c r="AN186" s="102"/>
      <c r="AO186" s="103"/>
      <c r="AQ186" s="758"/>
      <c r="AR186" s="102"/>
      <c r="AS186" s="102"/>
      <c r="AT186" s="103"/>
      <c r="AV186" s="118" t="s">
        <v>205</v>
      </c>
      <c r="AW186" s="119"/>
      <c r="AX186" s="120" t="s">
        <v>206</v>
      </c>
      <c r="AZ186" s="121" t="s">
        <v>205</v>
      </c>
      <c r="BA186" s="102"/>
      <c r="BB186" s="103" t="s">
        <v>206</v>
      </c>
      <c r="BD186" s="762"/>
      <c r="BF186" s="75" t="s">
        <v>443</v>
      </c>
      <c r="BH186" s="153"/>
      <c r="BI186" s="102"/>
      <c r="BJ186" s="102"/>
      <c r="BK186" s="102"/>
      <c r="BL186" s="103"/>
      <c r="BN186" s="116">
        <v>0.88</v>
      </c>
    </row>
    <row r="187" spans="1:66" ht="75">
      <c r="A187" s="770"/>
      <c r="B187" s="87" t="s">
        <v>192</v>
      </c>
      <c r="C187" s="63" t="s">
        <v>176</v>
      </c>
      <c r="D187" s="88" t="s">
        <v>177</v>
      </c>
      <c r="F187" s="89">
        <v>39010</v>
      </c>
      <c r="G187" s="90">
        <v>46270</v>
      </c>
      <c r="H187" s="57" t="s">
        <v>178</v>
      </c>
      <c r="I187" s="91">
        <v>370</v>
      </c>
      <c r="J187" s="92">
        <v>440</v>
      </c>
      <c r="K187" s="93" t="s">
        <v>413</v>
      </c>
      <c r="L187" s="56" t="s">
        <v>178</v>
      </c>
      <c r="M187" s="757">
        <v>1340</v>
      </c>
      <c r="N187" s="144" t="s">
        <v>178</v>
      </c>
      <c r="O187" s="144">
        <v>10</v>
      </c>
      <c r="P187" s="142" t="s">
        <v>179</v>
      </c>
      <c r="Q187" s="56" t="s">
        <v>178</v>
      </c>
      <c r="R187" s="94">
        <v>7260</v>
      </c>
      <c r="S187" s="95">
        <v>70</v>
      </c>
      <c r="T187" s="109" t="s">
        <v>179</v>
      </c>
      <c r="V187" s="96"/>
      <c r="AA187" s="96" t="s">
        <v>180</v>
      </c>
      <c r="AE187" s="56" t="s">
        <v>178</v>
      </c>
      <c r="AF187" s="759" t="s">
        <v>184</v>
      </c>
      <c r="AG187" s="60" t="s">
        <v>178</v>
      </c>
      <c r="AH187" s="759" t="s">
        <v>184</v>
      </c>
      <c r="AI187" s="73"/>
      <c r="AJ187" s="56" t="s">
        <v>178</v>
      </c>
      <c r="AK187" s="145">
        <v>5800</v>
      </c>
      <c r="AL187" s="60" t="s">
        <v>182</v>
      </c>
      <c r="AM187" s="60" t="s">
        <v>178</v>
      </c>
      <c r="AN187" s="60">
        <v>50</v>
      </c>
      <c r="AO187" s="73" t="s">
        <v>183</v>
      </c>
      <c r="AP187" s="56" t="s">
        <v>178</v>
      </c>
      <c r="AQ187" s="757">
        <v>1040</v>
      </c>
      <c r="AR187" s="60" t="s">
        <v>178</v>
      </c>
      <c r="AS187" s="60">
        <v>10</v>
      </c>
      <c r="AT187" s="73" t="s">
        <v>181</v>
      </c>
      <c r="AU187" s="56" t="s">
        <v>178</v>
      </c>
      <c r="AV187" s="59">
        <v>570</v>
      </c>
      <c r="AW187" s="114" t="s">
        <v>178</v>
      </c>
      <c r="AX187" s="115">
        <v>5</v>
      </c>
      <c r="AY187" s="56" t="s">
        <v>178</v>
      </c>
      <c r="AZ187" s="61">
        <v>100</v>
      </c>
      <c r="BA187" s="60" t="s">
        <v>178</v>
      </c>
      <c r="BB187" s="73">
        <v>1</v>
      </c>
      <c r="BC187" s="56" t="s">
        <v>178</v>
      </c>
      <c r="BD187" s="761">
        <v>6130</v>
      </c>
      <c r="BE187" s="56" t="s">
        <v>178</v>
      </c>
      <c r="BF187" s="99">
        <v>235</v>
      </c>
      <c r="BG187" s="56" t="s">
        <v>184</v>
      </c>
      <c r="BH187" s="152">
        <v>5800</v>
      </c>
      <c r="BI187" s="60" t="s">
        <v>185</v>
      </c>
      <c r="BJ187" s="60">
        <v>50</v>
      </c>
      <c r="BK187" s="60" t="s">
        <v>181</v>
      </c>
      <c r="BL187" s="73" t="s">
        <v>186</v>
      </c>
      <c r="BN187" s="100" t="s">
        <v>414</v>
      </c>
    </row>
    <row r="188" spans="1:66" ht="37.5">
      <c r="A188" s="770"/>
      <c r="B188" s="101"/>
      <c r="C188" s="102"/>
      <c r="D188" s="103" t="s">
        <v>187</v>
      </c>
      <c r="F188" s="104">
        <v>46270</v>
      </c>
      <c r="G188" s="105"/>
      <c r="H188" s="57" t="s">
        <v>178</v>
      </c>
      <c r="I188" s="106">
        <v>440</v>
      </c>
      <c r="J188" s="107"/>
      <c r="K188" s="108" t="s">
        <v>413</v>
      </c>
      <c r="M188" s="758"/>
      <c r="N188" s="140"/>
      <c r="O188" s="140"/>
      <c r="P188" s="141"/>
      <c r="Q188" s="56" t="s">
        <v>178</v>
      </c>
      <c r="R188" s="106">
        <v>7260</v>
      </c>
      <c r="S188" s="109">
        <v>70</v>
      </c>
      <c r="T188" s="109" t="s">
        <v>179</v>
      </c>
      <c r="U188" s="56" t="s">
        <v>178</v>
      </c>
      <c r="V188" s="110">
        <v>50820</v>
      </c>
      <c r="W188" s="111" t="s">
        <v>178</v>
      </c>
      <c r="X188" s="111">
        <v>500</v>
      </c>
      <c r="Y188" s="112" t="s">
        <v>181</v>
      </c>
      <c r="Z188" s="56" t="s">
        <v>178</v>
      </c>
      <c r="AA188" s="113">
        <v>43560</v>
      </c>
      <c r="AB188" s="111" t="s">
        <v>178</v>
      </c>
      <c r="AC188" s="111">
        <v>430</v>
      </c>
      <c r="AD188" s="112" t="s">
        <v>181</v>
      </c>
      <c r="AF188" s="760"/>
      <c r="AG188" s="60"/>
      <c r="AH188" s="760"/>
      <c r="AI188" s="73"/>
      <c r="AK188" s="146"/>
      <c r="AL188" s="60"/>
      <c r="AM188" s="60"/>
      <c r="AN188" s="60"/>
      <c r="AO188" s="73"/>
      <c r="AQ188" s="758"/>
      <c r="AR188" s="60"/>
      <c r="AS188" s="60"/>
      <c r="AT188" s="73"/>
      <c r="AV188" s="59" t="s">
        <v>205</v>
      </c>
      <c r="AW188" s="114"/>
      <c r="AX188" s="115" t="s">
        <v>206</v>
      </c>
      <c r="AZ188" s="61" t="s">
        <v>205</v>
      </c>
      <c r="BA188" s="60"/>
      <c r="BB188" s="73" t="s">
        <v>206</v>
      </c>
      <c r="BD188" s="762"/>
      <c r="BF188" s="75" t="s">
        <v>443</v>
      </c>
      <c r="BH188" s="152"/>
      <c r="BI188" s="60"/>
      <c r="BJ188" s="60"/>
      <c r="BK188" s="60"/>
      <c r="BL188" s="73"/>
      <c r="BN188" s="116">
        <v>0.91</v>
      </c>
    </row>
    <row r="189" spans="1:66" ht="75">
      <c r="A189" s="770"/>
      <c r="B189" s="117" t="s">
        <v>193</v>
      </c>
      <c r="C189" s="60" t="s">
        <v>176</v>
      </c>
      <c r="D189" s="73" t="s">
        <v>177</v>
      </c>
      <c r="F189" s="89">
        <v>35660</v>
      </c>
      <c r="G189" s="90">
        <v>42920</v>
      </c>
      <c r="H189" s="57" t="s">
        <v>178</v>
      </c>
      <c r="I189" s="91">
        <v>330</v>
      </c>
      <c r="J189" s="92">
        <v>410</v>
      </c>
      <c r="K189" s="93" t="s">
        <v>413</v>
      </c>
      <c r="L189" s="56" t="s">
        <v>178</v>
      </c>
      <c r="M189" s="757">
        <v>1110</v>
      </c>
      <c r="N189" s="60" t="s">
        <v>178</v>
      </c>
      <c r="O189" s="60">
        <v>10</v>
      </c>
      <c r="P189" s="143" t="s">
        <v>179</v>
      </c>
      <c r="Q189" s="56" t="s">
        <v>178</v>
      </c>
      <c r="R189" s="94">
        <v>7260</v>
      </c>
      <c r="S189" s="95">
        <v>70</v>
      </c>
      <c r="T189" s="109" t="s">
        <v>179</v>
      </c>
      <c r="V189" s="96"/>
      <c r="AA189" s="96" t="s">
        <v>180</v>
      </c>
      <c r="AE189" s="56" t="s">
        <v>178</v>
      </c>
      <c r="AF189" s="759" t="s">
        <v>184</v>
      </c>
      <c r="AG189" s="60" t="s">
        <v>178</v>
      </c>
      <c r="AH189" s="759" t="s">
        <v>184</v>
      </c>
      <c r="AI189" s="73"/>
      <c r="AJ189" s="56" t="s">
        <v>178</v>
      </c>
      <c r="AK189" s="145">
        <v>4840</v>
      </c>
      <c r="AL189" s="63" t="s">
        <v>182</v>
      </c>
      <c r="AM189" s="63" t="s">
        <v>178</v>
      </c>
      <c r="AN189" s="63">
        <v>40</v>
      </c>
      <c r="AO189" s="88" t="s">
        <v>183</v>
      </c>
      <c r="AP189" s="56" t="s">
        <v>178</v>
      </c>
      <c r="AQ189" s="757">
        <v>860</v>
      </c>
      <c r="AR189" s="63" t="s">
        <v>178</v>
      </c>
      <c r="AS189" s="63">
        <v>8</v>
      </c>
      <c r="AT189" s="88" t="s">
        <v>181</v>
      </c>
      <c r="AU189" s="56" t="s">
        <v>178</v>
      </c>
      <c r="AV189" s="62">
        <v>500</v>
      </c>
      <c r="AW189" s="97" t="s">
        <v>178</v>
      </c>
      <c r="AX189" s="98">
        <v>5</v>
      </c>
      <c r="AY189" s="56" t="s">
        <v>178</v>
      </c>
      <c r="AZ189" s="64">
        <v>80</v>
      </c>
      <c r="BA189" s="63" t="s">
        <v>178</v>
      </c>
      <c r="BB189" s="88">
        <v>1</v>
      </c>
      <c r="BC189" s="56" t="s">
        <v>178</v>
      </c>
      <c r="BD189" s="761">
        <v>5220</v>
      </c>
      <c r="BE189" s="56" t="s">
        <v>178</v>
      </c>
      <c r="BF189" s="99">
        <v>235</v>
      </c>
      <c r="BG189" s="56" t="s">
        <v>184</v>
      </c>
      <c r="BH189" s="152">
        <v>4840</v>
      </c>
      <c r="BI189" s="60" t="s">
        <v>185</v>
      </c>
      <c r="BJ189" s="60">
        <v>40</v>
      </c>
      <c r="BK189" s="60" t="s">
        <v>181</v>
      </c>
      <c r="BL189" s="73" t="s">
        <v>186</v>
      </c>
      <c r="BN189" s="100" t="s">
        <v>414</v>
      </c>
    </row>
    <row r="190" spans="1:66" ht="37.5">
      <c r="A190" s="770"/>
      <c r="B190" s="117"/>
      <c r="C190" s="60"/>
      <c r="D190" s="73" t="s">
        <v>187</v>
      </c>
      <c r="F190" s="104">
        <v>42920</v>
      </c>
      <c r="G190" s="105"/>
      <c r="H190" s="57" t="s">
        <v>178</v>
      </c>
      <c r="I190" s="106">
        <v>410</v>
      </c>
      <c r="J190" s="107"/>
      <c r="K190" s="108" t="s">
        <v>413</v>
      </c>
      <c r="M190" s="758"/>
      <c r="N190" s="60"/>
      <c r="O190" s="60"/>
      <c r="P190" s="143"/>
      <c r="Q190" s="56" t="s">
        <v>178</v>
      </c>
      <c r="R190" s="106">
        <v>7260</v>
      </c>
      <c r="S190" s="109">
        <v>70</v>
      </c>
      <c r="T190" s="109" t="s">
        <v>179</v>
      </c>
      <c r="U190" s="56" t="s">
        <v>178</v>
      </c>
      <c r="V190" s="110">
        <v>50820</v>
      </c>
      <c r="W190" s="111" t="s">
        <v>178</v>
      </c>
      <c r="X190" s="111">
        <v>500</v>
      </c>
      <c r="Y190" s="112" t="s">
        <v>181</v>
      </c>
      <c r="Z190" s="56" t="s">
        <v>178</v>
      </c>
      <c r="AA190" s="113">
        <v>43560</v>
      </c>
      <c r="AB190" s="111" t="s">
        <v>178</v>
      </c>
      <c r="AC190" s="111">
        <v>430</v>
      </c>
      <c r="AD190" s="112" t="s">
        <v>181</v>
      </c>
      <c r="AF190" s="760"/>
      <c r="AG190" s="60"/>
      <c r="AH190" s="760"/>
      <c r="AI190" s="73"/>
      <c r="AK190" s="146"/>
      <c r="AL190" s="102"/>
      <c r="AM190" s="102"/>
      <c r="AN190" s="102"/>
      <c r="AO190" s="103"/>
      <c r="AQ190" s="758"/>
      <c r="AR190" s="102"/>
      <c r="AS190" s="102"/>
      <c r="AT190" s="103"/>
      <c r="AV190" s="118" t="s">
        <v>205</v>
      </c>
      <c r="AW190" s="119"/>
      <c r="AX190" s="120" t="s">
        <v>206</v>
      </c>
      <c r="AZ190" s="121" t="s">
        <v>205</v>
      </c>
      <c r="BA190" s="102"/>
      <c r="BB190" s="103" t="s">
        <v>206</v>
      </c>
      <c r="BD190" s="762"/>
      <c r="BF190" s="75" t="s">
        <v>443</v>
      </c>
      <c r="BH190" s="152"/>
      <c r="BI190" s="60"/>
      <c r="BJ190" s="60"/>
      <c r="BK190" s="60"/>
      <c r="BL190" s="73"/>
      <c r="BN190" s="116">
        <v>0.88</v>
      </c>
    </row>
    <row r="191" spans="1:66" ht="75">
      <c r="A191" s="770"/>
      <c r="B191" s="87" t="s">
        <v>194</v>
      </c>
      <c r="C191" s="63" t="s">
        <v>176</v>
      </c>
      <c r="D191" s="88" t="s">
        <v>177</v>
      </c>
      <c r="F191" s="89">
        <v>33270</v>
      </c>
      <c r="G191" s="90">
        <v>40530</v>
      </c>
      <c r="H191" s="57" t="s">
        <v>178</v>
      </c>
      <c r="I191" s="91">
        <v>310</v>
      </c>
      <c r="J191" s="92">
        <v>380</v>
      </c>
      <c r="K191" s="93" t="s">
        <v>413</v>
      </c>
      <c r="L191" s="56" t="s">
        <v>178</v>
      </c>
      <c r="M191" s="757">
        <v>950</v>
      </c>
      <c r="N191" s="144" t="s">
        <v>178</v>
      </c>
      <c r="O191" s="144">
        <v>9</v>
      </c>
      <c r="P191" s="142" t="s">
        <v>179</v>
      </c>
      <c r="Q191" s="56" t="s">
        <v>178</v>
      </c>
      <c r="R191" s="94">
        <v>7260</v>
      </c>
      <c r="S191" s="95">
        <v>70</v>
      </c>
      <c r="T191" s="109" t="s">
        <v>179</v>
      </c>
      <c r="V191" s="96"/>
      <c r="AA191" s="96" t="s">
        <v>180</v>
      </c>
      <c r="AE191" s="56" t="s">
        <v>178</v>
      </c>
      <c r="AF191" s="759" t="s">
        <v>184</v>
      </c>
      <c r="AG191" s="60" t="s">
        <v>178</v>
      </c>
      <c r="AH191" s="759" t="s">
        <v>184</v>
      </c>
      <c r="AI191" s="73"/>
      <c r="AJ191" s="56" t="s">
        <v>178</v>
      </c>
      <c r="AK191" s="145">
        <v>4140</v>
      </c>
      <c r="AL191" s="60" t="s">
        <v>182</v>
      </c>
      <c r="AM191" s="60" t="s">
        <v>178</v>
      </c>
      <c r="AN191" s="60">
        <v>40</v>
      </c>
      <c r="AO191" s="73" t="s">
        <v>183</v>
      </c>
      <c r="AP191" s="56" t="s">
        <v>178</v>
      </c>
      <c r="AQ191" s="757">
        <v>740</v>
      </c>
      <c r="AR191" s="60" t="s">
        <v>178</v>
      </c>
      <c r="AS191" s="60">
        <v>7</v>
      </c>
      <c r="AT191" s="73" t="s">
        <v>181</v>
      </c>
      <c r="AU191" s="56" t="s">
        <v>178</v>
      </c>
      <c r="AV191" s="59">
        <v>440</v>
      </c>
      <c r="AW191" s="114" t="s">
        <v>178</v>
      </c>
      <c r="AX191" s="115">
        <v>4</v>
      </c>
      <c r="AY191" s="56" t="s">
        <v>178</v>
      </c>
      <c r="AZ191" s="61">
        <v>80</v>
      </c>
      <c r="BA191" s="60" t="s">
        <v>178</v>
      </c>
      <c r="BB191" s="73">
        <v>1</v>
      </c>
      <c r="BC191" s="56" t="s">
        <v>178</v>
      </c>
      <c r="BD191" s="761">
        <v>4660</v>
      </c>
      <c r="BE191" s="56" t="s">
        <v>178</v>
      </c>
      <c r="BF191" s="99">
        <v>235</v>
      </c>
      <c r="BG191" s="56" t="s">
        <v>184</v>
      </c>
      <c r="BH191" s="152">
        <v>4140</v>
      </c>
      <c r="BI191" s="60" t="s">
        <v>185</v>
      </c>
      <c r="BJ191" s="60">
        <v>40</v>
      </c>
      <c r="BK191" s="60" t="s">
        <v>181</v>
      </c>
      <c r="BL191" s="73" t="s">
        <v>186</v>
      </c>
      <c r="BN191" s="100" t="s">
        <v>414</v>
      </c>
    </row>
    <row r="192" spans="1:66" ht="37.5">
      <c r="A192" s="770"/>
      <c r="B192" s="101"/>
      <c r="C192" s="102"/>
      <c r="D192" s="103" t="s">
        <v>187</v>
      </c>
      <c r="F192" s="104">
        <v>40530</v>
      </c>
      <c r="G192" s="105"/>
      <c r="H192" s="57" t="s">
        <v>178</v>
      </c>
      <c r="I192" s="106">
        <v>380</v>
      </c>
      <c r="J192" s="107"/>
      <c r="K192" s="108" t="s">
        <v>413</v>
      </c>
      <c r="M192" s="758"/>
      <c r="N192" s="140"/>
      <c r="O192" s="140"/>
      <c r="P192" s="141"/>
      <c r="Q192" s="56" t="s">
        <v>178</v>
      </c>
      <c r="R192" s="106">
        <v>7260</v>
      </c>
      <c r="S192" s="109">
        <v>70</v>
      </c>
      <c r="T192" s="109" t="s">
        <v>179</v>
      </c>
      <c r="U192" s="56" t="s">
        <v>178</v>
      </c>
      <c r="V192" s="110">
        <v>50820</v>
      </c>
      <c r="W192" s="111" t="s">
        <v>178</v>
      </c>
      <c r="X192" s="111">
        <v>500</v>
      </c>
      <c r="Y192" s="112" t="s">
        <v>181</v>
      </c>
      <c r="Z192" s="56" t="s">
        <v>178</v>
      </c>
      <c r="AA192" s="113">
        <v>43560</v>
      </c>
      <c r="AB192" s="111" t="s">
        <v>178</v>
      </c>
      <c r="AC192" s="111">
        <v>430</v>
      </c>
      <c r="AD192" s="112" t="s">
        <v>181</v>
      </c>
      <c r="AF192" s="760"/>
      <c r="AG192" s="60"/>
      <c r="AH192" s="760"/>
      <c r="AI192" s="73"/>
      <c r="AK192" s="146"/>
      <c r="AL192" s="60"/>
      <c r="AM192" s="60"/>
      <c r="AN192" s="60"/>
      <c r="AO192" s="73"/>
      <c r="AQ192" s="758"/>
      <c r="AR192" s="60"/>
      <c r="AS192" s="60"/>
      <c r="AT192" s="73"/>
      <c r="AV192" s="59" t="s">
        <v>205</v>
      </c>
      <c r="AW192" s="114"/>
      <c r="AX192" s="115" t="s">
        <v>206</v>
      </c>
      <c r="AZ192" s="61" t="s">
        <v>205</v>
      </c>
      <c r="BA192" s="60"/>
      <c r="BB192" s="73" t="s">
        <v>206</v>
      </c>
      <c r="BD192" s="762"/>
      <c r="BF192" s="75" t="s">
        <v>443</v>
      </c>
      <c r="BH192" s="152"/>
      <c r="BI192" s="60"/>
      <c r="BJ192" s="60"/>
      <c r="BK192" s="60"/>
      <c r="BL192" s="73"/>
      <c r="BN192" s="116">
        <v>0.9</v>
      </c>
    </row>
    <row r="193" spans="1:66" ht="75">
      <c r="A193" s="770"/>
      <c r="B193" s="117" t="s">
        <v>195</v>
      </c>
      <c r="C193" s="60" t="s">
        <v>176</v>
      </c>
      <c r="D193" s="73" t="s">
        <v>177</v>
      </c>
      <c r="F193" s="89">
        <v>31510</v>
      </c>
      <c r="G193" s="90">
        <v>38770</v>
      </c>
      <c r="H193" s="57" t="s">
        <v>178</v>
      </c>
      <c r="I193" s="91">
        <v>290</v>
      </c>
      <c r="J193" s="92">
        <v>360</v>
      </c>
      <c r="K193" s="93" t="s">
        <v>413</v>
      </c>
      <c r="L193" s="56" t="s">
        <v>178</v>
      </c>
      <c r="M193" s="757">
        <v>830</v>
      </c>
      <c r="N193" s="60" t="s">
        <v>178</v>
      </c>
      <c r="O193" s="60">
        <v>8</v>
      </c>
      <c r="P193" s="143" t="s">
        <v>179</v>
      </c>
      <c r="Q193" s="56" t="s">
        <v>178</v>
      </c>
      <c r="R193" s="94">
        <v>7260</v>
      </c>
      <c r="S193" s="95">
        <v>70</v>
      </c>
      <c r="T193" s="109" t="s">
        <v>179</v>
      </c>
      <c r="V193" s="96"/>
      <c r="AA193" s="96" t="s">
        <v>180</v>
      </c>
      <c r="AE193" s="56" t="s">
        <v>178</v>
      </c>
      <c r="AF193" s="759" t="s">
        <v>184</v>
      </c>
      <c r="AG193" s="60" t="s">
        <v>178</v>
      </c>
      <c r="AH193" s="759" t="s">
        <v>184</v>
      </c>
      <c r="AI193" s="73"/>
      <c r="AJ193" s="56" t="s">
        <v>178</v>
      </c>
      <c r="AK193" s="145">
        <v>3630</v>
      </c>
      <c r="AL193" s="63" t="s">
        <v>182</v>
      </c>
      <c r="AM193" s="63" t="s">
        <v>178</v>
      </c>
      <c r="AN193" s="63">
        <v>30</v>
      </c>
      <c r="AO193" s="88" t="s">
        <v>183</v>
      </c>
      <c r="AP193" s="56" t="s">
        <v>178</v>
      </c>
      <c r="AQ193" s="757">
        <v>650</v>
      </c>
      <c r="AR193" s="63" t="s">
        <v>178</v>
      </c>
      <c r="AS193" s="63">
        <v>6</v>
      </c>
      <c r="AT193" s="88" t="s">
        <v>181</v>
      </c>
      <c r="AU193" s="56" t="s">
        <v>178</v>
      </c>
      <c r="AV193" s="62">
        <v>410</v>
      </c>
      <c r="AW193" s="97" t="s">
        <v>178</v>
      </c>
      <c r="AX193" s="98">
        <v>4</v>
      </c>
      <c r="AY193" s="56" t="s">
        <v>178</v>
      </c>
      <c r="AZ193" s="64">
        <v>70</v>
      </c>
      <c r="BA193" s="63" t="s">
        <v>178</v>
      </c>
      <c r="BB193" s="88">
        <v>1</v>
      </c>
      <c r="BC193" s="56" t="s">
        <v>178</v>
      </c>
      <c r="BD193" s="761">
        <v>4250</v>
      </c>
      <c r="BE193" s="56" t="s">
        <v>178</v>
      </c>
      <c r="BF193" s="99">
        <v>235</v>
      </c>
      <c r="BG193" s="56" t="s">
        <v>184</v>
      </c>
      <c r="BH193" s="151">
        <v>3630</v>
      </c>
      <c r="BI193" s="63" t="s">
        <v>185</v>
      </c>
      <c r="BJ193" s="63">
        <v>30</v>
      </c>
      <c r="BK193" s="63" t="s">
        <v>181</v>
      </c>
      <c r="BL193" s="88" t="s">
        <v>186</v>
      </c>
      <c r="BN193" s="100" t="s">
        <v>414</v>
      </c>
    </row>
    <row r="194" spans="1:66" ht="37.5">
      <c r="A194" s="770"/>
      <c r="B194" s="117"/>
      <c r="C194" s="60"/>
      <c r="D194" s="73" t="s">
        <v>187</v>
      </c>
      <c r="F194" s="104">
        <v>38770</v>
      </c>
      <c r="G194" s="105"/>
      <c r="H194" s="57" t="s">
        <v>178</v>
      </c>
      <c r="I194" s="106">
        <v>360</v>
      </c>
      <c r="J194" s="107"/>
      <c r="K194" s="108" t="s">
        <v>413</v>
      </c>
      <c r="M194" s="758"/>
      <c r="N194" s="60"/>
      <c r="O194" s="60"/>
      <c r="P194" s="143"/>
      <c r="Q194" s="56" t="s">
        <v>178</v>
      </c>
      <c r="R194" s="106">
        <v>7260</v>
      </c>
      <c r="S194" s="109">
        <v>70</v>
      </c>
      <c r="T194" s="109" t="s">
        <v>179</v>
      </c>
      <c r="U194" s="56" t="s">
        <v>178</v>
      </c>
      <c r="V194" s="110">
        <v>50820</v>
      </c>
      <c r="W194" s="111" t="s">
        <v>178</v>
      </c>
      <c r="X194" s="111">
        <v>500</v>
      </c>
      <c r="Y194" s="112" t="s">
        <v>181</v>
      </c>
      <c r="Z194" s="56" t="s">
        <v>178</v>
      </c>
      <c r="AA194" s="113">
        <v>43560</v>
      </c>
      <c r="AB194" s="111" t="s">
        <v>178</v>
      </c>
      <c r="AC194" s="111">
        <v>430</v>
      </c>
      <c r="AD194" s="112" t="s">
        <v>181</v>
      </c>
      <c r="AF194" s="760"/>
      <c r="AG194" s="60"/>
      <c r="AH194" s="760"/>
      <c r="AI194" s="73"/>
      <c r="AK194" s="146"/>
      <c r="AL194" s="102"/>
      <c r="AM194" s="102"/>
      <c r="AN194" s="102"/>
      <c r="AO194" s="103"/>
      <c r="AQ194" s="758"/>
      <c r="AR194" s="102"/>
      <c r="AS194" s="102"/>
      <c r="AT194" s="103"/>
      <c r="AV194" s="118" t="s">
        <v>205</v>
      </c>
      <c r="AW194" s="119"/>
      <c r="AX194" s="120" t="s">
        <v>206</v>
      </c>
      <c r="AZ194" s="121" t="s">
        <v>205</v>
      </c>
      <c r="BA194" s="102"/>
      <c r="BB194" s="103" t="s">
        <v>206</v>
      </c>
      <c r="BD194" s="762"/>
      <c r="BF194" s="75" t="s">
        <v>443</v>
      </c>
      <c r="BH194" s="153"/>
      <c r="BI194" s="102"/>
      <c r="BJ194" s="102"/>
      <c r="BK194" s="102"/>
      <c r="BL194" s="103"/>
      <c r="BN194" s="116">
        <v>0.91</v>
      </c>
    </row>
    <row r="195" spans="1:66" ht="75">
      <c r="A195" s="770"/>
      <c r="B195" s="87" t="s">
        <v>196</v>
      </c>
      <c r="C195" s="63" t="s">
        <v>176</v>
      </c>
      <c r="D195" s="88" t="s">
        <v>177</v>
      </c>
      <c r="F195" s="89">
        <v>30110</v>
      </c>
      <c r="G195" s="90">
        <v>37370</v>
      </c>
      <c r="H195" s="57" t="s">
        <v>178</v>
      </c>
      <c r="I195" s="91">
        <v>280</v>
      </c>
      <c r="J195" s="92">
        <v>350</v>
      </c>
      <c r="K195" s="93" t="s">
        <v>413</v>
      </c>
      <c r="L195" s="56" t="s">
        <v>178</v>
      </c>
      <c r="M195" s="757">
        <v>740</v>
      </c>
      <c r="N195" s="144" t="s">
        <v>178</v>
      </c>
      <c r="O195" s="144">
        <v>7</v>
      </c>
      <c r="P195" s="142" t="s">
        <v>179</v>
      </c>
      <c r="Q195" s="56" t="s">
        <v>178</v>
      </c>
      <c r="R195" s="94">
        <v>7260</v>
      </c>
      <c r="S195" s="95">
        <v>70</v>
      </c>
      <c r="T195" s="109" t="s">
        <v>179</v>
      </c>
      <c r="V195" s="96"/>
      <c r="AA195" s="96" t="s">
        <v>180</v>
      </c>
      <c r="AE195" s="56" t="s">
        <v>178</v>
      </c>
      <c r="AF195" s="759">
        <v>640</v>
      </c>
      <c r="AG195" s="63" t="s">
        <v>178</v>
      </c>
      <c r="AH195" s="759">
        <v>6</v>
      </c>
      <c r="AI195" s="88" t="s">
        <v>181</v>
      </c>
      <c r="AJ195" s="56" t="s">
        <v>178</v>
      </c>
      <c r="AK195" s="145">
        <v>3220</v>
      </c>
      <c r="AL195" s="60" t="s">
        <v>182</v>
      </c>
      <c r="AM195" s="60" t="s">
        <v>178</v>
      </c>
      <c r="AN195" s="60">
        <v>30</v>
      </c>
      <c r="AO195" s="73" t="s">
        <v>183</v>
      </c>
      <c r="AP195" s="56" t="s">
        <v>178</v>
      </c>
      <c r="AQ195" s="757">
        <v>570</v>
      </c>
      <c r="AR195" s="60" t="s">
        <v>178</v>
      </c>
      <c r="AS195" s="60">
        <v>5</v>
      </c>
      <c r="AT195" s="73" t="s">
        <v>181</v>
      </c>
      <c r="AU195" s="56" t="s">
        <v>178</v>
      </c>
      <c r="AV195" s="59">
        <v>370</v>
      </c>
      <c r="AW195" s="114" t="s">
        <v>178</v>
      </c>
      <c r="AX195" s="115">
        <v>3</v>
      </c>
      <c r="AY195" s="56" t="s">
        <v>178</v>
      </c>
      <c r="AZ195" s="61">
        <v>60</v>
      </c>
      <c r="BA195" s="60" t="s">
        <v>178</v>
      </c>
      <c r="BB195" s="73">
        <v>1</v>
      </c>
      <c r="BC195" s="56" t="s">
        <v>178</v>
      </c>
      <c r="BD195" s="761">
        <v>3920</v>
      </c>
      <c r="BE195" s="56" t="s">
        <v>178</v>
      </c>
      <c r="BF195" s="99">
        <v>235</v>
      </c>
      <c r="BG195" s="56" t="s">
        <v>184</v>
      </c>
      <c r="BH195" s="152">
        <v>3220</v>
      </c>
      <c r="BI195" s="60" t="s">
        <v>185</v>
      </c>
      <c r="BJ195" s="60">
        <v>30</v>
      </c>
      <c r="BK195" s="60" t="s">
        <v>181</v>
      </c>
      <c r="BL195" s="73" t="s">
        <v>186</v>
      </c>
      <c r="BN195" s="100" t="s">
        <v>414</v>
      </c>
    </row>
    <row r="196" spans="1:66" ht="37.5">
      <c r="A196" s="770"/>
      <c r="B196" s="101"/>
      <c r="C196" s="102"/>
      <c r="D196" s="103" t="s">
        <v>187</v>
      </c>
      <c r="F196" s="104">
        <v>37370</v>
      </c>
      <c r="G196" s="105"/>
      <c r="H196" s="57" t="s">
        <v>178</v>
      </c>
      <c r="I196" s="106">
        <v>350</v>
      </c>
      <c r="J196" s="107"/>
      <c r="K196" s="108" t="s">
        <v>413</v>
      </c>
      <c r="M196" s="758"/>
      <c r="N196" s="140"/>
      <c r="O196" s="140"/>
      <c r="P196" s="141"/>
      <c r="Q196" s="56" t="s">
        <v>178</v>
      </c>
      <c r="R196" s="106">
        <v>7260</v>
      </c>
      <c r="S196" s="109">
        <v>70</v>
      </c>
      <c r="T196" s="109" t="s">
        <v>179</v>
      </c>
      <c r="U196" s="56" t="s">
        <v>178</v>
      </c>
      <c r="V196" s="110">
        <v>50820</v>
      </c>
      <c r="W196" s="111" t="s">
        <v>178</v>
      </c>
      <c r="X196" s="111">
        <v>500</v>
      </c>
      <c r="Y196" s="112" t="s">
        <v>181</v>
      </c>
      <c r="Z196" s="56" t="s">
        <v>178</v>
      </c>
      <c r="AA196" s="113">
        <v>43560</v>
      </c>
      <c r="AB196" s="111" t="s">
        <v>178</v>
      </c>
      <c r="AC196" s="111">
        <v>430</v>
      </c>
      <c r="AD196" s="112" t="s">
        <v>181</v>
      </c>
      <c r="AF196" s="760"/>
      <c r="AG196" s="102"/>
      <c r="AH196" s="760"/>
      <c r="AI196" s="103"/>
      <c r="AK196" s="146"/>
      <c r="AL196" s="60"/>
      <c r="AM196" s="60"/>
      <c r="AN196" s="60"/>
      <c r="AO196" s="73"/>
      <c r="AQ196" s="758"/>
      <c r="AR196" s="60"/>
      <c r="AS196" s="60"/>
      <c r="AT196" s="73"/>
      <c r="AV196" s="59" t="s">
        <v>205</v>
      </c>
      <c r="AW196" s="114"/>
      <c r="AX196" s="115" t="s">
        <v>206</v>
      </c>
      <c r="AZ196" s="61" t="s">
        <v>205</v>
      </c>
      <c r="BA196" s="60"/>
      <c r="BB196" s="73" t="s">
        <v>206</v>
      </c>
      <c r="BD196" s="762"/>
      <c r="BF196" s="75" t="s">
        <v>443</v>
      </c>
      <c r="BH196" s="152"/>
      <c r="BI196" s="60"/>
      <c r="BJ196" s="60"/>
      <c r="BK196" s="60"/>
      <c r="BL196" s="73"/>
      <c r="BN196" s="116">
        <v>0.95</v>
      </c>
    </row>
    <row r="197" spans="1:66" ht="75">
      <c r="A197" s="770"/>
      <c r="B197" s="117" t="s">
        <v>197</v>
      </c>
      <c r="C197" s="60" t="s">
        <v>176</v>
      </c>
      <c r="D197" s="73" t="s">
        <v>177</v>
      </c>
      <c r="F197" s="89">
        <v>29010</v>
      </c>
      <c r="G197" s="90">
        <v>36270</v>
      </c>
      <c r="H197" s="57" t="s">
        <v>178</v>
      </c>
      <c r="I197" s="91">
        <v>270</v>
      </c>
      <c r="J197" s="92">
        <v>340</v>
      </c>
      <c r="K197" s="93" t="s">
        <v>413</v>
      </c>
      <c r="L197" s="56" t="s">
        <v>178</v>
      </c>
      <c r="M197" s="757">
        <v>670</v>
      </c>
      <c r="N197" s="60" t="s">
        <v>178</v>
      </c>
      <c r="O197" s="60">
        <v>6</v>
      </c>
      <c r="P197" s="143" t="s">
        <v>179</v>
      </c>
      <c r="Q197" s="56" t="s">
        <v>178</v>
      </c>
      <c r="R197" s="94">
        <v>7260</v>
      </c>
      <c r="S197" s="95">
        <v>70</v>
      </c>
      <c r="T197" s="109" t="s">
        <v>179</v>
      </c>
      <c r="V197" s="96"/>
      <c r="AA197" s="96" t="s">
        <v>180</v>
      </c>
      <c r="AE197" s="56" t="s">
        <v>178</v>
      </c>
      <c r="AF197" s="759">
        <v>570</v>
      </c>
      <c r="AG197" s="60" t="s">
        <v>178</v>
      </c>
      <c r="AH197" s="759">
        <v>5</v>
      </c>
      <c r="AI197" s="73" t="s">
        <v>181</v>
      </c>
      <c r="AJ197" s="56" t="s">
        <v>178</v>
      </c>
      <c r="AK197" s="145">
        <v>2900</v>
      </c>
      <c r="AL197" s="63" t="s">
        <v>182</v>
      </c>
      <c r="AM197" s="63" t="s">
        <v>178</v>
      </c>
      <c r="AN197" s="63">
        <v>20</v>
      </c>
      <c r="AO197" s="88" t="s">
        <v>183</v>
      </c>
      <c r="AP197" s="56" t="s">
        <v>178</v>
      </c>
      <c r="AQ197" s="757">
        <v>520</v>
      </c>
      <c r="AR197" s="63" t="s">
        <v>178</v>
      </c>
      <c r="AS197" s="63">
        <v>5</v>
      </c>
      <c r="AT197" s="88" t="s">
        <v>181</v>
      </c>
      <c r="AU197" s="56" t="s">
        <v>178</v>
      </c>
      <c r="AV197" s="62">
        <v>350</v>
      </c>
      <c r="AW197" s="97" t="s">
        <v>178</v>
      </c>
      <c r="AX197" s="98">
        <v>3</v>
      </c>
      <c r="AY197" s="56" t="s">
        <v>178</v>
      </c>
      <c r="AZ197" s="64">
        <v>60</v>
      </c>
      <c r="BA197" s="63" t="s">
        <v>178</v>
      </c>
      <c r="BB197" s="88">
        <v>1</v>
      </c>
      <c r="BC197" s="56" t="s">
        <v>178</v>
      </c>
      <c r="BD197" s="761">
        <v>3660</v>
      </c>
      <c r="BE197" s="56" t="s">
        <v>178</v>
      </c>
      <c r="BF197" s="99">
        <v>235</v>
      </c>
      <c r="BG197" s="56" t="s">
        <v>184</v>
      </c>
      <c r="BH197" s="151">
        <v>2900</v>
      </c>
      <c r="BI197" s="63" t="s">
        <v>185</v>
      </c>
      <c r="BJ197" s="63">
        <v>20</v>
      </c>
      <c r="BK197" s="63" t="s">
        <v>181</v>
      </c>
      <c r="BL197" s="88" t="s">
        <v>186</v>
      </c>
      <c r="BN197" s="100" t="s">
        <v>414</v>
      </c>
    </row>
    <row r="198" spans="1:66" ht="37.5">
      <c r="A198" s="770"/>
      <c r="B198" s="117"/>
      <c r="C198" s="60"/>
      <c r="D198" s="73" t="s">
        <v>187</v>
      </c>
      <c r="F198" s="104">
        <v>36270</v>
      </c>
      <c r="G198" s="105"/>
      <c r="H198" s="57" t="s">
        <v>178</v>
      </c>
      <c r="I198" s="106">
        <v>340</v>
      </c>
      <c r="J198" s="107"/>
      <c r="K198" s="108" t="s">
        <v>413</v>
      </c>
      <c r="M198" s="758"/>
      <c r="N198" s="60"/>
      <c r="O198" s="60"/>
      <c r="P198" s="143"/>
      <c r="Q198" s="56" t="s">
        <v>178</v>
      </c>
      <c r="R198" s="106">
        <v>7260</v>
      </c>
      <c r="S198" s="109">
        <v>70</v>
      </c>
      <c r="T198" s="109" t="s">
        <v>179</v>
      </c>
      <c r="U198" s="56" t="s">
        <v>178</v>
      </c>
      <c r="V198" s="110">
        <v>50820</v>
      </c>
      <c r="W198" s="111" t="s">
        <v>178</v>
      </c>
      <c r="X198" s="111">
        <v>500</v>
      </c>
      <c r="Y198" s="112" t="s">
        <v>181</v>
      </c>
      <c r="Z198" s="56" t="s">
        <v>178</v>
      </c>
      <c r="AA198" s="113">
        <v>43560</v>
      </c>
      <c r="AB198" s="111" t="s">
        <v>178</v>
      </c>
      <c r="AC198" s="111">
        <v>430</v>
      </c>
      <c r="AD198" s="112" t="s">
        <v>181</v>
      </c>
      <c r="AF198" s="760"/>
      <c r="AG198" s="60"/>
      <c r="AH198" s="760"/>
      <c r="AI198" s="73"/>
      <c r="AK198" s="146"/>
      <c r="AL198" s="102"/>
      <c r="AM198" s="102"/>
      <c r="AN198" s="102"/>
      <c r="AO198" s="103"/>
      <c r="AQ198" s="758"/>
      <c r="AR198" s="102"/>
      <c r="AS198" s="102"/>
      <c r="AT198" s="103"/>
      <c r="AV198" s="118" t="s">
        <v>205</v>
      </c>
      <c r="AW198" s="119"/>
      <c r="AX198" s="120" t="s">
        <v>206</v>
      </c>
      <c r="AZ198" s="121" t="s">
        <v>205</v>
      </c>
      <c r="BA198" s="102"/>
      <c r="BB198" s="103" t="s">
        <v>206</v>
      </c>
      <c r="BD198" s="762"/>
      <c r="BF198" s="75" t="s">
        <v>443</v>
      </c>
      <c r="BH198" s="153"/>
      <c r="BI198" s="102"/>
      <c r="BJ198" s="102"/>
      <c r="BK198" s="102"/>
      <c r="BL198" s="103"/>
      <c r="BN198" s="116">
        <v>0.99</v>
      </c>
    </row>
    <row r="199" spans="1:66" ht="75">
      <c r="A199" s="770"/>
      <c r="B199" s="87" t="s">
        <v>198</v>
      </c>
      <c r="C199" s="63" t="s">
        <v>176</v>
      </c>
      <c r="D199" s="88" t="s">
        <v>177</v>
      </c>
      <c r="F199" s="89">
        <v>27350</v>
      </c>
      <c r="G199" s="90">
        <v>34610</v>
      </c>
      <c r="H199" s="57" t="s">
        <v>178</v>
      </c>
      <c r="I199" s="91">
        <v>250</v>
      </c>
      <c r="J199" s="92">
        <v>320</v>
      </c>
      <c r="K199" s="93" t="s">
        <v>413</v>
      </c>
      <c r="L199" s="56" t="s">
        <v>178</v>
      </c>
      <c r="M199" s="757">
        <v>550</v>
      </c>
      <c r="N199" s="144" t="s">
        <v>178</v>
      </c>
      <c r="O199" s="144">
        <v>5</v>
      </c>
      <c r="P199" s="142" t="s">
        <v>179</v>
      </c>
      <c r="Q199" s="56" t="s">
        <v>178</v>
      </c>
      <c r="R199" s="94">
        <v>7260</v>
      </c>
      <c r="S199" s="95">
        <v>70</v>
      </c>
      <c r="T199" s="109" t="s">
        <v>179</v>
      </c>
      <c r="V199" s="96"/>
      <c r="AA199" s="96" t="s">
        <v>180</v>
      </c>
      <c r="AE199" s="56" t="s">
        <v>178</v>
      </c>
      <c r="AF199" s="759">
        <v>480</v>
      </c>
      <c r="AG199" s="63" t="s">
        <v>178</v>
      </c>
      <c r="AH199" s="759">
        <v>4</v>
      </c>
      <c r="AI199" s="88" t="s">
        <v>181</v>
      </c>
      <c r="AJ199" s="56" t="s">
        <v>178</v>
      </c>
      <c r="AK199" s="145">
        <v>2420</v>
      </c>
      <c r="AL199" s="60" t="s">
        <v>182</v>
      </c>
      <c r="AM199" s="60" t="s">
        <v>178</v>
      </c>
      <c r="AN199" s="60">
        <v>20</v>
      </c>
      <c r="AO199" s="73" t="s">
        <v>183</v>
      </c>
      <c r="AP199" s="56" t="s">
        <v>178</v>
      </c>
      <c r="AQ199" s="757">
        <v>500</v>
      </c>
      <c r="AR199" s="60" t="s">
        <v>178</v>
      </c>
      <c r="AS199" s="60">
        <v>5</v>
      </c>
      <c r="AT199" s="73" t="s">
        <v>181</v>
      </c>
      <c r="AU199" s="56" t="s">
        <v>178</v>
      </c>
      <c r="AV199" s="59">
        <v>300</v>
      </c>
      <c r="AW199" s="114" t="s">
        <v>178</v>
      </c>
      <c r="AX199" s="115">
        <v>3</v>
      </c>
      <c r="AY199" s="56" t="s">
        <v>178</v>
      </c>
      <c r="AZ199" s="61">
        <v>50</v>
      </c>
      <c r="BA199" s="60" t="s">
        <v>178</v>
      </c>
      <c r="BB199" s="73">
        <v>1</v>
      </c>
      <c r="BC199" s="56" t="s">
        <v>178</v>
      </c>
      <c r="BD199" s="761">
        <v>3160</v>
      </c>
      <c r="BE199" s="56" t="s">
        <v>178</v>
      </c>
      <c r="BF199" s="99">
        <v>235</v>
      </c>
      <c r="BG199" s="56" t="s">
        <v>184</v>
      </c>
      <c r="BH199" s="152">
        <v>2420</v>
      </c>
      <c r="BI199" s="60" t="s">
        <v>185</v>
      </c>
      <c r="BJ199" s="60">
        <v>20</v>
      </c>
      <c r="BK199" s="60" t="s">
        <v>181</v>
      </c>
      <c r="BL199" s="73" t="s">
        <v>186</v>
      </c>
      <c r="BN199" s="100" t="s">
        <v>414</v>
      </c>
    </row>
    <row r="200" spans="1:66" ht="37.5">
      <c r="A200" s="770"/>
      <c r="B200" s="101"/>
      <c r="C200" s="102"/>
      <c r="D200" s="103" t="s">
        <v>187</v>
      </c>
      <c r="F200" s="104">
        <v>34610</v>
      </c>
      <c r="G200" s="105"/>
      <c r="H200" s="57" t="s">
        <v>178</v>
      </c>
      <c r="I200" s="106">
        <v>320</v>
      </c>
      <c r="J200" s="107"/>
      <c r="K200" s="108" t="s">
        <v>413</v>
      </c>
      <c r="M200" s="758"/>
      <c r="N200" s="140"/>
      <c r="O200" s="140"/>
      <c r="P200" s="141"/>
      <c r="Q200" s="56" t="s">
        <v>178</v>
      </c>
      <c r="R200" s="106">
        <v>7260</v>
      </c>
      <c r="S200" s="109">
        <v>70</v>
      </c>
      <c r="T200" s="109" t="s">
        <v>179</v>
      </c>
      <c r="U200" s="56" t="s">
        <v>178</v>
      </c>
      <c r="V200" s="110">
        <v>50820</v>
      </c>
      <c r="W200" s="111" t="s">
        <v>178</v>
      </c>
      <c r="X200" s="111">
        <v>500</v>
      </c>
      <c r="Y200" s="112" t="s">
        <v>181</v>
      </c>
      <c r="Z200" s="56" t="s">
        <v>178</v>
      </c>
      <c r="AA200" s="113">
        <v>43560</v>
      </c>
      <c r="AB200" s="111" t="s">
        <v>178</v>
      </c>
      <c r="AC200" s="111">
        <v>430</v>
      </c>
      <c r="AD200" s="112" t="s">
        <v>181</v>
      </c>
      <c r="AF200" s="760"/>
      <c r="AG200" s="102"/>
      <c r="AH200" s="760"/>
      <c r="AI200" s="103"/>
      <c r="AK200" s="146"/>
      <c r="AL200" s="60"/>
      <c r="AM200" s="60"/>
      <c r="AN200" s="60"/>
      <c r="AO200" s="73"/>
      <c r="AQ200" s="758"/>
      <c r="AR200" s="60"/>
      <c r="AS200" s="60"/>
      <c r="AT200" s="73"/>
      <c r="AV200" s="59" t="s">
        <v>205</v>
      </c>
      <c r="AW200" s="114"/>
      <c r="AX200" s="115" t="s">
        <v>206</v>
      </c>
      <c r="AZ200" s="61" t="s">
        <v>205</v>
      </c>
      <c r="BA200" s="60"/>
      <c r="BB200" s="73" t="s">
        <v>206</v>
      </c>
      <c r="BD200" s="762"/>
      <c r="BF200" s="75" t="s">
        <v>443</v>
      </c>
      <c r="BH200" s="152"/>
      <c r="BI200" s="60"/>
      <c r="BJ200" s="60"/>
      <c r="BK200" s="60"/>
      <c r="BL200" s="73"/>
      <c r="BN200" s="116">
        <v>0.91</v>
      </c>
    </row>
    <row r="201" spans="1:66" ht="75">
      <c r="A201" s="770"/>
      <c r="B201" s="117" t="s">
        <v>199</v>
      </c>
      <c r="C201" s="60" t="s">
        <v>176</v>
      </c>
      <c r="D201" s="73" t="s">
        <v>177</v>
      </c>
      <c r="F201" s="89">
        <v>26140</v>
      </c>
      <c r="G201" s="90">
        <v>33400</v>
      </c>
      <c r="H201" s="57" t="s">
        <v>178</v>
      </c>
      <c r="I201" s="91">
        <v>240</v>
      </c>
      <c r="J201" s="92">
        <v>310</v>
      </c>
      <c r="K201" s="93" t="s">
        <v>413</v>
      </c>
      <c r="L201" s="56" t="s">
        <v>178</v>
      </c>
      <c r="M201" s="757">
        <v>470</v>
      </c>
      <c r="N201" s="60" t="s">
        <v>178</v>
      </c>
      <c r="O201" s="60">
        <v>4</v>
      </c>
      <c r="P201" s="143" t="s">
        <v>179</v>
      </c>
      <c r="Q201" s="56" t="s">
        <v>178</v>
      </c>
      <c r="R201" s="94">
        <v>7260</v>
      </c>
      <c r="S201" s="95">
        <v>70</v>
      </c>
      <c r="T201" s="109" t="s">
        <v>179</v>
      </c>
      <c r="V201" s="96"/>
      <c r="AA201" s="96" t="s">
        <v>180</v>
      </c>
      <c r="AE201" s="56" t="s">
        <v>178</v>
      </c>
      <c r="AF201" s="759">
        <v>410</v>
      </c>
      <c r="AG201" s="60" t="s">
        <v>178</v>
      </c>
      <c r="AH201" s="759">
        <v>4</v>
      </c>
      <c r="AI201" s="73" t="s">
        <v>181</v>
      </c>
      <c r="AJ201" s="56" t="s">
        <v>178</v>
      </c>
      <c r="AK201" s="145">
        <v>2070</v>
      </c>
      <c r="AL201" s="63" t="s">
        <v>182</v>
      </c>
      <c r="AM201" s="63" t="s">
        <v>178</v>
      </c>
      <c r="AN201" s="63">
        <v>20</v>
      </c>
      <c r="AO201" s="88" t="s">
        <v>183</v>
      </c>
      <c r="AP201" s="56" t="s">
        <v>178</v>
      </c>
      <c r="AQ201" s="757">
        <v>500</v>
      </c>
      <c r="AR201" s="63" t="s">
        <v>178</v>
      </c>
      <c r="AS201" s="63">
        <v>5</v>
      </c>
      <c r="AT201" s="88" t="s">
        <v>181</v>
      </c>
      <c r="AU201" s="56" t="s">
        <v>178</v>
      </c>
      <c r="AV201" s="62">
        <v>270</v>
      </c>
      <c r="AW201" s="97" t="s">
        <v>178</v>
      </c>
      <c r="AX201" s="98">
        <v>2</v>
      </c>
      <c r="AY201" s="56" t="s">
        <v>178</v>
      </c>
      <c r="AZ201" s="64">
        <v>40</v>
      </c>
      <c r="BA201" s="63" t="s">
        <v>178</v>
      </c>
      <c r="BB201" s="88">
        <v>1</v>
      </c>
      <c r="BC201" s="56" t="s">
        <v>178</v>
      </c>
      <c r="BD201" s="761">
        <v>2810</v>
      </c>
      <c r="BE201" s="56" t="s">
        <v>178</v>
      </c>
      <c r="BF201" s="99">
        <v>235</v>
      </c>
      <c r="BG201" s="56" t="s">
        <v>184</v>
      </c>
      <c r="BH201" s="151">
        <v>2070</v>
      </c>
      <c r="BI201" s="63" t="s">
        <v>185</v>
      </c>
      <c r="BJ201" s="63">
        <v>20</v>
      </c>
      <c r="BK201" s="63" t="s">
        <v>181</v>
      </c>
      <c r="BL201" s="88" t="s">
        <v>186</v>
      </c>
      <c r="BN201" s="100" t="s">
        <v>414</v>
      </c>
    </row>
    <row r="202" spans="1:66" ht="37.5">
      <c r="A202" s="770"/>
      <c r="B202" s="117"/>
      <c r="C202" s="60"/>
      <c r="D202" s="73" t="s">
        <v>187</v>
      </c>
      <c r="F202" s="104">
        <v>33400</v>
      </c>
      <c r="G202" s="105"/>
      <c r="H202" s="57" t="s">
        <v>178</v>
      </c>
      <c r="I202" s="106">
        <v>310</v>
      </c>
      <c r="J202" s="107"/>
      <c r="K202" s="108" t="s">
        <v>413</v>
      </c>
      <c r="M202" s="758"/>
      <c r="N202" s="60"/>
      <c r="O202" s="60"/>
      <c r="P202" s="143"/>
      <c r="Q202" s="56" t="s">
        <v>178</v>
      </c>
      <c r="R202" s="106">
        <v>7260</v>
      </c>
      <c r="S202" s="109">
        <v>70</v>
      </c>
      <c r="T202" s="109" t="s">
        <v>179</v>
      </c>
      <c r="U202" s="56" t="s">
        <v>178</v>
      </c>
      <c r="V202" s="110">
        <v>50820</v>
      </c>
      <c r="W202" s="111" t="s">
        <v>178</v>
      </c>
      <c r="X202" s="111">
        <v>500</v>
      </c>
      <c r="Y202" s="112" t="s">
        <v>181</v>
      </c>
      <c r="Z202" s="56" t="s">
        <v>178</v>
      </c>
      <c r="AA202" s="113">
        <v>43560</v>
      </c>
      <c r="AB202" s="111" t="s">
        <v>178</v>
      </c>
      <c r="AC202" s="111">
        <v>430</v>
      </c>
      <c r="AD202" s="112" t="s">
        <v>181</v>
      </c>
      <c r="AF202" s="760"/>
      <c r="AG202" s="60"/>
      <c r="AH202" s="760"/>
      <c r="AI202" s="73"/>
      <c r="AK202" s="146"/>
      <c r="AL202" s="102"/>
      <c r="AM202" s="102"/>
      <c r="AN202" s="102"/>
      <c r="AO202" s="103"/>
      <c r="AQ202" s="758"/>
      <c r="AR202" s="102"/>
      <c r="AS202" s="102"/>
      <c r="AT202" s="103"/>
      <c r="AV202" s="118" t="s">
        <v>205</v>
      </c>
      <c r="AW202" s="119"/>
      <c r="AX202" s="120" t="s">
        <v>206</v>
      </c>
      <c r="AZ202" s="121" t="s">
        <v>205</v>
      </c>
      <c r="BA202" s="102"/>
      <c r="BB202" s="103" t="s">
        <v>206</v>
      </c>
      <c r="BD202" s="762"/>
      <c r="BF202" s="75" t="s">
        <v>443</v>
      </c>
      <c r="BH202" s="153"/>
      <c r="BI202" s="102"/>
      <c r="BJ202" s="102"/>
      <c r="BK202" s="102"/>
      <c r="BL202" s="103"/>
      <c r="BN202" s="116">
        <v>0.94</v>
      </c>
    </row>
    <row r="203" spans="1:66" ht="75">
      <c r="A203" s="770"/>
      <c r="B203" s="87" t="s">
        <v>200</v>
      </c>
      <c r="C203" s="63" t="s">
        <v>176</v>
      </c>
      <c r="D203" s="88" t="s">
        <v>177</v>
      </c>
      <c r="F203" s="89">
        <v>25260</v>
      </c>
      <c r="G203" s="90">
        <v>32520</v>
      </c>
      <c r="H203" s="57" t="s">
        <v>178</v>
      </c>
      <c r="I203" s="91">
        <v>230</v>
      </c>
      <c r="J203" s="92">
        <v>300</v>
      </c>
      <c r="K203" s="93" t="s">
        <v>413</v>
      </c>
      <c r="L203" s="56" t="s">
        <v>178</v>
      </c>
      <c r="M203" s="757">
        <v>410</v>
      </c>
      <c r="N203" s="144" t="s">
        <v>178</v>
      </c>
      <c r="O203" s="144">
        <v>4</v>
      </c>
      <c r="P203" s="142" t="s">
        <v>179</v>
      </c>
      <c r="Q203" s="56" t="s">
        <v>178</v>
      </c>
      <c r="R203" s="94">
        <v>7260</v>
      </c>
      <c r="S203" s="95">
        <v>70</v>
      </c>
      <c r="T203" s="109" t="s">
        <v>179</v>
      </c>
      <c r="V203" s="96"/>
      <c r="AA203" s="96" t="s">
        <v>180</v>
      </c>
      <c r="AE203" s="56" t="s">
        <v>178</v>
      </c>
      <c r="AF203" s="759">
        <v>360</v>
      </c>
      <c r="AG203" s="63" t="s">
        <v>178</v>
      </c>
      <c r="AH203" s="759">
        <v>3</v>
      </c>
      <c r="AI203" s="88" t="s">
        <v>181</v>
      </c>
      <c r="AJ203" s="56" t="s">
        <v>178</v>
      </c>
      <c r="AK203" s="145">
        <v>1810</v>
      </c>
      <c r="AL203" s="60" t="s">
        <v>182</v>
      </c>
      <c r="AM203" s="60" t="s">
        <v>178</v>
      </c>
      <c r="AN203" s="60">
        <v>10</v>
      </c>
      <c r="AO203" s="73" t="s">
        <v>183</v>
      </c>
      <c r="AP203" s="56" t="s">
        <v>178</v>
      </c>
      <c r="AQ203" s="757">
        <v>500</v>
      </c>
      <c r="AR203" s="60" t="s">
        <v>178</v>
      </c>
      <c r="AS203" s="60">
        <v>5</v>
      </c>
      <c r="AT203" s="73" t="s">
        <v>181</v>
      </c>
      <c r="AU203" s="56" t="s">
        <v>178</v>
      </c>
      <c r="AV203" s="59">
        <v>250</v>
      </c>
      <c r="AW203" s="114" t="s">
        <v>178</v>
      </c>
      <c r="AX203" s="115">
        <v>2</v>
      </c>
      <c r="AY203" s="56" t="s">
        <v>178</v>
      </c>
      <c r="AZ203" s="61">
        <v>40</v>
      </c>
      <c r="BA203" s="60" t="s">
        <v>178</v>
      </c>
      <c r="BB203" s="73">
        <v>1</v>
      </c>
      <c r="BC203" s="56" t="s">
        <v>178</v>
      </c>
      <c r="BD203" s="761">
        <v>2540</v>
      </c>
      <c r="BE203" s="56" t="s">
        <v>178</v>
      </c>
      <c r="BF203" s="99">
        <v>235</v>
      </c>
      <c r="BG203" s="56" t="s">
        <v>184</v>
      </c>
      <c r="BH203" s="152">
        <v>1810</v>
      </c>
      <c r="BI203" s="60" t="s">
        <v>185</v>
      </c>
      <c r="BJ203" s="60">
        <v>10</v>
      </c>
      <c r="BK203" s="60" t="s">
        <v>181</v>
      </c>
      <c r="BL203" s="73" t="s">
        <v>186</v>
      </c>
      <c r="BN203" s="100" t="s">
        <v>414</v>
      </c>
    </row>
    <row r="204" spans="1:66" ht="37.5">
      <c r="A204" s="770"/>
      <c r="B204" s="101"/>
      <c r="C204" s="102"/>
      <c r="D204" s="103" t="s">
        <v>187</v>
      </c>
      <c r="F204" s="104">
        <v>32520</v>
      </c>
      <c r="G204" s="105"/>
      <c r="H204" s="57" t="s">
        <v>178</v>
      </c>
      <c r="I204" s="106">
        <v>300</v>
      </c>
      <c r="J204" s="107"/>
      <c r="K204" s="108" t="s">
        <v>413</v>
      </c>
      <c r="M204" s="758"/>
      <c r="N204" s="140"/>
      <c r="O204" s="140"/>
      <c r="P204" s="141"/>
      <c r="Q204" s="56" t="s">
        <v>178</v>
      </c>
      <c r="R204" s="106">
        <v>7260</v>
      </c>
      <c r="S204" s="109">
        <v>70</v>
      </c>
      <c r="T204" s="109" t="s">
        <v>179</v>
      </c>
      <c r="U204" s="56" t="s">
        <v>178</v>
      </c>
      <c r="V204" s="110">
        <v>50820</v>
      </c>
      <c r="W204" s="111" t="s">
        <v>178</v>
      </c>
      <c r="X204" s="111">
        <v>500</v>
      </c>
      <c r="Y204" s="112" t="s">
        <v>181</v>
      </c>
      <c r="Z204" s="56" t="s">
        <v>178</v>
      </c>
      <c r="AA204" s="113">
        <v>43560</v>
      </c>
      <c r="AB204" s="111" t="s">
        <v>178</v>
      </c>
      <c r="AC204" s="111">
        <v>430</v>
      </c>
      <c r="AD204" s="112" t="s">
        <v>181</v>
      </c>
      <c r="AF204" s="760"/>
      <c r="AG204" s="102"/>
      <c r="AH204" s="760"/>
      <c r="AI204" s="103"/>
      <c r="AK204" s="146"/>
      <c r="AL204" s="60"/>
      <c r="AM204" s="60"/>
      <c r="AN204" s="60"/>
      <c r="AO204" s="73"/>
      <c r="AQ204" s="758"/>
      <c r="AR204" s="60"/>
      <c r="AS204" s="60"/>
      <c r="AT204" s="73"/>
      <c r="AV204" s="59" t="s">
        <v>205</v>
      </c>
      <c r="AW204" s="114"/>
      <c r="AX204" s="115" t="s">
        <v>206</v>
      </c>
      <c r="AZ204" s="61" t="s">
        <v>205</v>
      </c>
      <c r="BA204" s="60"/>
      <c r="BB204" s="73" t="s">
        <v>206</v>
      </c>
      <c r="BD204" s="762"/>
      <c r="BF204" s="75" t="s">
        <v>443</v>
      </c>
      <c r="BH204" s="152"/>
      <c r="BI204" s="60"/>
      <c r="BJ204" s="60"/>
      <c r="BK204" s="60"/>
      <c r="BL204" s="73"/>
      <c r="BN204" s="116">
        <v>0.99</v>
      </c>
    </row>
    <row r="205" spans="1:66" ht="75">
      <c r="A205" s="770"/>
      <c r="B205" s="117" t="s">
        <v>201</v>
      </c>
      <c r="C205" s="60" t="s">
        <v>176</v>
      </c>
      <c r="D205" s="73" t="s">
        <v>177</v>
      </c>
      <c r="F205" s="89">
        <v>24560</v>
      </c>
      <c r="G205" s="90">
        <v>31820</v>
      </c>
      <c r="H205" s="57" t="s">
        <v>178</v>
      </c>
      <c r="I205" s="91">
        <v>220</v>
      </c>
      <c r="J205" s="92">
        <v>290</v>
      </c>
      <c r="K205" s="93" t="s">
        <v>413</v>
      </c>
      <c r="L205" s="56" t="s">
        <v>178</v>
      </c>
      <c r="M205" s="757">
        <v>370</v>
      </c>
      <c r="N205" s="60" t="s">
        <v>178</v>
      </c>
      <c r="O205" s="60">
        <v>3</v>
      </c>
      <c r="P205" s="143" t="s">
        <v>179</v>
      </c>
      <c r="Q205" s="56" t="s">
        <v>178</v>
      </c>
      <c r="R205" s="94">
        <v>7260</v>
      </c>
      <c r="S205" s="95">
        <v>70</v>
      </c>
      <c r="T205" s="109" t="s">
        <v>179</v>
      </c>
      <c r="V205" s="96"/>
      <c r="AA205" s="96" t="s">
        <v>180</v>
      </c>
      <c r="AE205" s="56" t="s">
        <v>178</v>
      </c>
      <c r="AF205" s="759">
        <v>320</v>
      </c>
      <c r="AG205" s="60" t="s">
        <v>178</v>
      </c>
      <c r="AH205" s="759">
        <v>3</v>
      </c>
      <c r="AI205" s="73" t="s">
        <v>181</v>
      </c>
      <c r="AJ205" s="56" t="s">
        <v>178</v>
      </c>
      <c r="AK205" s="145">
        <v>1610</v>
      </c>
      <c r="AL205" s="63" t="s">
        <v>182</v>
      </c>
      <c r="AM205" s="63" t="s">
        <v>178</v>
      </c>
      <c r="AN205" s="63">
        <v>10</v>
      </c>
      <c r="AO205" s="88" t="s">
        <v>183</v>
      </c>
      <c r="AP205" s="56" t="s">
        <v>178</v>
      </c>
      <c r="AQ205" s="757">
        <v>500</v>
      </c>
      <c r="AR205" s="63" t="s">
        <v>178</v>
      </c>
      <c r="AS205" s="63">
        <v>5</v>
      </c>
      <c r="AT205" s="88" t="s">
        <v>181</v>
      </c>
      <c r="AU205" s="56" t="s">
        <v>178</v>
      </c>
      <c r="AV205" s="62">
        <v>220</v>
      </c>
      <c r="AW205" s="97" t="s">
        <v>178</v>
      </c>
      <c r="AX205" s="98">
        <v>2</v>
      </c>
      <c r="AY205" s="56" t="s">
        <v>178</v>
      </c>
      <c r="AZ205" s="64">
        <v>40</v>
      </c>
      <c r="BA205" s="63" t="s">
        <v>178</v>
      </c>
      <c r="BB205" s="88">
        <v>1</v>
      </c>
      <c r="BC205" s="56" t="s">
        <v>178</v>
      </c>
      <c r="BD205" s="761">
        <v>2440</v>
      </c>
      <c r="BE205" s="56" t="s">
        <v>178</v>
      </c>
      <c r="BF205" s="99">
        <v>235</v>
      </c>
      <c r="BG205" s="56" t="s">
        <v>184</v>
      </c>
      <c r="BH205" s="151">
        <v>1610</v>
      </c>
      <c r="BI205" s="63" t="s">
        <v>185</v>
      </c>
      <c r="BJ205" s="63">
        <v>10</v>
      </c>
      <c r="BK205" s="63" t="s">
        <v>181</v>
      </c>
      <c r="BL205" s="88" t="s">
        <v>186</v>
      </c>
      <c r="BN205" s="100" t="s">
        <v>414</v>
      </c>
    </row>
    <row r="206" spans="1:66" ht="37.5">
      <c r="A206" s="770"/>
      <c r="B206" s="117"/>
      <c r="C206" s="60"/>
      <c r="D206" s="73" t="s">
        <v>187</v>
      </c>
      <c r="F206" s="104">
        <v>31820</v>
      </c>
      <c r="G206" s="105"/>
      <c r="H206" s="57" t="s">
        <v>178</v>
      </c>
      <c r="I206" s="106">
        <v>290</v>
      </c>
      <c r="J206" s="107"/>
      <c r="K206" s="108" t="s">
        <v>413</v>
      </c>
      <c r="M206" s="758"/>
      <c r="N206" s="60"/>
      <c r="O206" s="60"/>
      <c r="P206" s="143"/>
      <c r="Q206" s="56" t="s">
        <v>178</v>
      </c>
      <c r="R206" s="106">
        <v>7260</v>
      </c>
      <c r="S206" s="109">
        <v>70</v>
      </c>
      <c r="T206" s="109" t="s">
        <v>179</v>
      </c>
      <c r="U206" s="56" t="s">
        <v>178</v>
      </c>
      <c r="V206" s="110">
        <v>50820</v>
      </c>
      <c r="W206" s="111" t="s">
        <v>178</v>
      </c>
      <c r="X206" s="111">
        <v>500</v>
      </c>
      <c r="Y206" s="112" t="s">
        <v>181</v>
      </c>
      <c r="Z206" s="56" t="s">
        <v>178</v>
      </c>
      <c r="AA206" s="113">
        <v>43560</v>
      </c>
      <c r="AB206" s="111" t="s">
        <v>178</v>
      </c>
      <c r="AC206" s="111">
        <v>430</v>
      </c>
      <c r="AD206" s="112" t="s">
        <v>181</v>
      </c>
      <c r="AF206" s="760"/>
      <c r="AG206" s="60"/>
      <c r="AH206" s="760"/>
      <c r="AI206" s="73"/>
      <c r="AK206" s="146"/>
      <c r="AL206" s="102"/>
      <c r="AM206" s="102"/>
      <c r="AN206" s="102"/>
      <c r="AO206" s="103"/>
      <c r="AQ206" s="758"/>
      <c r="AR206" s="102"/>
      <c r="AS206" s="102"/>
      <c r="AT206" s="103"/>
      <c r="AV206" s="118" t="s">
        <v>205</v>
      </c>
      <c r="AW206" s="119"/>
      <c r="AX206" s="120" t="s">
        <v>206</v>
      </c>
      <c r="AZ206" s="121" t="s">
        <v>205</v>
      </c>
      <c r="BA206" s="102"/>
      <c r="BB206" s="103" t="s">
        <v>206</v>
      </c>
      <c r="BD206" s="762"/>
      <c r="BF206" s="75" t="s">
        <v>443</v>
      </c>
      <c r="BH206" s="153"/>
      <c r="BI206" s="102"/>
      <c r="BJ206" s="102"/>
      <c r="BK206" s="102"/>
      <c r="BL206" s="103"/>
      <c r="BN206" s="116">
        <v>0.98</v>
      </c>
    </row>
    <row r="207" spans="1:66" ht="75">
      <c r="A207" s="770"/>
      <c r="B207" s="87" t="s">
        <v>202</v>
      </c>
      <c r="C207" s="63" t="s">
        <v>176</v>
      </c>
      <c r="D207" s="88" t="s">
        <v>177</v>
      </c>
      <c r="F207" s="89">
        <v>24010</v>
      </c>
      <c r="G207" s="90">
        <v>31270</v>
      </c>
      <c r="H207" s="57" t="s">
        <v>178</v>
      </c>
      <c r="I207" s="91">
        <v>220</v>
      </c>
      <c r="J207" s="92">
        <v>290</v>
      </c>
      <c r="K207" s="93" t="s">
        <v>413</v>
      </c>
      <c r="L207" s="56" t="s">
        <v>178</v>
      </c>
      <c r="M207" s="757">
        <v>330</v>
      </c>
      <c r="N207" s="144" t="s">
        <v>178</v>
      </c>
      <c r="O207" s="144">
        <v>3</v>
      </c>
      <c r="P207" s="142" t="s">
        <v>179</v>
      </c>
      <c r="Q207" s="56" t="s">
        <v>178</v>
      </c>
      <c r="R207" s="94">
        <v>7260</v>
      </c>
      <c r="S207" s="95">
        <v>70</v>
      </c>
      <c r="T207" s="109" t="s">
        <v>179</v>
      </c>
      <c r="V207" s="96"/>
      <c r="AA207" s="96" t="s">
        <v>180</v>
      </c>
      <c r="AE207" s="56" t="s">
        <v>178</v>
      </c>
      <c r="AF207" s="759">
        <v>280</v>
      </c>
      <c r="AG207" s="63" t="s">
        <v>178</v>
      </c>
      <c r="AH207" s="759">
        <v>2</v>
      </c>
      <c r="AI207" s="88" t="s">
        <v>181</v>
      </c>
      <c r="AJ207" s="56" t="s">
        <v>178</v>
      </c>
      <c r="AK207" s="145">
        <v>1450</v>
      </c>
      <c r="AL207" s="60" t="s">
        <v>182</v>
      </c>
      <c r="AM207" s="60" t="s">
        <v>178</v>
      </c>
      <c r="AN207" s="60">
        <v>10</v>
      </c>
      <c r="AO207" s="73" t="s">
        <v>183</v>
      </c>
      <c r="AP207" s="56" t="s">
        <v>178</v>
      </c>
      <c r="AQ207" s="757">
        <v>500</v>
      </c>
      <c r="AR207" s="60" t="s">
        <v>178</v>
      </c>
      <c r="AS207" s="60">
        <v>5</v>
      </c>
      <c r="AT207" s="73" t="s">
        <v>181</v>
      </c>
      <c r="AU207" s="56" t="s">
        <v>178</v>
      </c>
      <c r="AV207" s="59">
        <v>200</v>
      </c>
      <c r="AW207" s="114" t="s">
        <v>178</v>
      </c>
      <c r="AX207" s="115">
        <v>2</v>
      </c>
      <c r="AY207" s="56" t="s">
        <v>178</v>
      </c>
      <c r="AZ207" s="61">
        <v>30</v>
      </c>
      <c r="BA207" s="60" t="s">
        <v>178</v>
      </c>
      <c r="BB207" s="73">
        <v>1</v>
      </c>
      <c r="BC207" s="56" t="s">
        <v>178</v>
      </c>
      <c r="BD207" s="761">
        <v>2360</v>
      </c>
      <c r="BE207" s="56" t="s">
        <v>178</v>
      </c>
      <c r="BF207" s="99">
        <v>235</v>
      </c>
      <c r="BG207" s="56" t="s">
        <v>184</v>
      </c>
      <c r="BH207" s="152">
        <v>1450</v>
      </c>
      <c r="BI207" s="60" t="s">
        <v>185</v>
      </c>
      <c r="BJ207" s="60">
        <v>10</v>
      </c>
      <c r="BK207" s="60" t="s">
        <v>181</v>
      </c>
      <c r="BL207" s="73" t="s">
        <v>186</v>
      </c>
      <c r="BN207" s="100" t="s">
        <v>414</v>
      </c>
    </row>
    <row r="208" spans="1:66" ht="37.5">
      <c r="A208" s="770"/>
      <c r="B208" s="101"/>
      <c r="C208" s="102"/>
      <c r="D208" s="103" t="s">
        <v>187</v>
      </c>
      <c r="F208" s="104">
        <v>31270</v>
      </c>
      <c r="G208" s="105"/>
      <c r="H208" s="57" t="s">
        <v>178</v>
      </c>
      <c r="I208" s="106">
        <v>290</v>
      </c>
      <c r="J208" s="107"/>
      <c r="K208" s="108" t="s">
        <v>413</v>
      </c>
      <c r="M208" s="758"/>
      <c r="N208" s="140"/>
      <c r="O208" s="140"/>
      <c r="P208" s="141"/>
      <c r="Q208" s="56" t="s">
        <v>178</v>
      </c>
      <c r="R208" s="106">
        <v>7260</v>
      </c>
      <c r="S208" s="109">
        <v>70</v>
      </c>
      <c r="T208" s="109" t="s">
        <v>179</v>
      </c>
      <c r="U208" s="56" t="s">
        <v>178</v>
      </c>
      <c r="V208" s="110">
        <v>50820</v>
      </c>
      <c r="W208" s="111" t="s">
        <v>178</v>
      </c>
      <c r="X208" s="111">
        <v>500</v>
      </c>
      <c r="Y208" s="112" t="s">
        <v>181</v>
      </c>
      <c r="Z208" s="56" t="s">
        <v>178</v>
      </c>
      <c r="AA208" s="113">
        <v>43560</v>
      </c>
      <c r="AB208" s="111" t="s">
        <v>178</v>
      </c>
      <c r="AC208" s="111">
        <v>430</v>
      </c>
      <c r="AD208" s="112" t="s">
        <v>181</v>
      </c>
      <c r="AF208" s="760"/>
      <c r="AG208" s="102"/>
      <c r="AH208" s="760"/>
      <c r="AI208" s="103"/>
      <c r="AK208" s="146"/>
      <c r="AL208" s="60"/>
      <c r="AM208" s="60"/>
      <c r="AN208" s="60"/>
      <c r="AO208" s="73"/>
      <c r="AQ208" s="758"/>
      <c r="AR208" s="60"/>
      <c r="AS208" s="60"/>
      <c r="AT208" s="73"/>
      <c r="AV208" s="59" t="s">
        <v>205</v>
      </c>
      <c r="AW208" s="114"/>
      <c r="AX208" s="115" t="s">
        <v>206</v>
      </c>
      <c r="AZ208" s="61" t="s">
        <v>205</v>
      </c>
      <c r="BA208" s="60"/>
      <c r="BB208" s="73" t="s">
        <v>206</v>
      </c>
      <c r="BD208" s="762"/>
      <c r="BF208" s="75" t="s">
        <v>443</v>
      </c>
      <c r="BH208" s="152"/>
      <c r="BI208" s="60"/>
      <c r="BJ208" s="60"/>
      <c r="BK208" s="60"/>
      <c r="BL208" s="73"/>
      <c r="BN208" s="116">
        <v>0.98</v>
      </c>
    </row>
    <row r="209" spans="1:66" ht="37.5">
      <c r="A209" s="770"/>
      <c r="B209" s="117" t="s">
        <v>203</v>
      </c>
      <c r="C209" s="60" t="s">
        <v>176</v>
      </c>
      <c r="D209" s="73" t="s">
        <v>177</v>
      </c>
      <c r="F209" s="89">
        <v>22240</v>
      </c>
      <c r="G209" s="90">
        <v>29500</v>
      </c>
      <c r="H209" s="57" t="s">
        <v>178</v>
      </c>
      <c r="I209" s="91">
        <v>200</v>
      </c>
      <c r="J209" s="92">
        <v>270</v>
      </c>
      <c r="K209" s="93" t="s">
        <v>413</v>
      </c>
      <c r="L209" s="56" t="s">
        <v>178</v>
      </c>
      <c r="M209" s="757">
        <v>300</v>
      </c>
      <c r="N209" s="60" t="s">
        <v>178</v>
      </c>
      <c r="O209" s="60">
        <v>3</v>
      </c>
      <c r="P209" s="143" t="s">
        <v>179</v>
      </c>
      <c r="Q209" s="56" t="s">
        <v>178</v>
      </c>
      <c r="R209" s="94">
        <v>7260</v>
      </c>
      <c r="S209" s="95">
        <v>70</v>
      </c>
      <c r="T209" s="109" t="s">
        <v>179</v>
      </c>
      <c r="V209" s="96"/>
      <c r="AA209" s="96" t="s">
        <v>180</v>
      </c>
      <c r="AE209" s="56" t="s">
        <v>178</v>
      </c>
      <c r="AF209" s="759">
        <v>260</v>
      </c>
      <c r="AG209" s="60" t="s">
        <v>178</v>
      </c>
      <c r="AH209" s="759">
        <v>2</v>
      </c>
      <c r="AI209" s="73" t="s">
        <v>181</v>
      </c>
      <c r="AJ209" s="56" t="s">
        <v>178</v>
      </c>
      <c r="AK209" s="145">
        <v>1320</v>
      </c>
      <c r="AL209" s="63" t="s">
        <v>182</v>
      </c>
      <c r="AM209" s="63" t="s">
        <v>178</v>
      </c>
      <c r="AN209" s="63">
        <v>10</v>
      </c>
      <c r="AO209" s="88" t="s">
        <v>183</v>
      </c>
      <c r="AP209" s="56" t="s">
        <v>178</v>
      </c>
      <c r="AQ209" s="757">
        <v>500</v>
      </c>
      <c r="AR209" s="63" t="s">
        <v>178</v>
      </c>
      <c r="AS209" s="63">
        <v>5</v>
      </c>
      <c r="AT209" s="88" t="s">
        <v>181</v>
      </c>
      <c r="AU209" s="56" t="s">
        <v>178</v>
      </c>
      <c r="AV209" s="62">
        <v>180</v>
      </c>
      <c r="AW209" s="97" t="s">
        <v>178</v>
      </c>
      <c r="AX209" s="98">
        <v>1</v>
      </c>
      <c r="AY209" s="56" t="s">
        <v>178</v>
      </c>
      <c r="AZ209" s="64">
        <v>30</v>
      </c>
      <c r="BA209" s="63" t="s">
        <v>178</v>
      </c>
      <c r="BB209" s="88">
        <v>1</v>
      </c>
      <c r="BC209" s="56" t="s">
        <v>178</v>
      </c>
      <c r="BD209" s="761">
        <v>2150</v>
      </c>
      <c r="BE209" s="56" t="s">
        <v>178</v>
      </c>
      <c r="BF209" s="99">
        <v>235</v>
      </c>
      <c r="BG209" s="56" t="s">
        <v>184</v>
      </c>
      <c r="BH209" s="151">
        <v>1320</v>
      </c>
      <c r="BI209" s="63" t="s">
        <v>185</v>
      </c>
      <c r="BJ209" s="63">
        <v>10</v>
      </c>
      <c r="BK209" s="63" t="s">
        <v>181</v>
      </c>
      <c r="BL209" s="88" t="s">
        <v>186</v>
      </c>
      <c r="BN209" s="100" t="s">
        <v>414</v>
      </c>
    </row>
    <row r="210" spans="1:66" ht="37.5">
      <c r="A210" s="770"/>
      <c r="B210" s="117"/>
      <c r="C210" s="60"/>
      <c r="D210" s="73" t="s">
        <v>187</v>
      </c>
      <c r="F210" s="104">
        <v>29500</v>
      </c>
      <c r="G210" s="105"/>
      <c r="H210" s="57" t="s">
        <v>178</v>
      </c>
      <c r="I210" s="106">
        <v>270</v>
      </c>
      <c r="J210" s="107"/>
      <c r="K210" s="108" t="s">
        <v>413</v>
      </c>
      <c r="M210" s="758"/>
      <c r="N210" s="60"/>
      <c r="O210" s="60"/>
      <c r="P210" s="143"/>
      <c r="Q210" s="56" t="s">
        <v>178</v>
      </c>
      <c r="R210" s="106">
        <v>7260</v>
      </c>
      <c r="S210" s="109">
        <v>70</v>
      </c>
      <c r="T210" s="109" t="s">
        <v>179</v>
      </c>
      <c r="U210" s="56" t="s">
        <v>178</v>
      </c>
      <c r="V210" s="110">
        <v>50820</v>
      </c>
      <c r="W210" s="111" t="s">
        <v>178</v>
      </c>
      <c r="X210" s="111">
        <v>500</v>
      </c>
      <c r="Y210" s="112" t="s">
        <v>181</v>
      </c>
      <c r="Z210" s="56" t="s">
        <v>178</v>
      </c>
      <c r="AA210" s="113">
        <v>43560</v>
      </c>
      <c r="AB210" s="111" t="s">
        <v>178</v>
      </c>
      <c r="AC210" s="111">
        <v>430</v>
      </c>
      <c r="AD210" s="112" t="s">
        <v>181</v>
      </c>
      <c r="AF210" s="760"/>
      <c r="AG210" s="60"/>
      <c r="AH210" s="760"/>
      <c r="AI210" s="73"/>
      <c r="AK210" s="146"/>
      <c r="AL210" s="102"/>
      <c r="AM210" s="102"/>
      <c r="AN210" s="102"/>
      <c r="AO210" s="103"/>
      <c r="AQ210" s="758"/>
      <c r="AR210" s="102"/>
      <c r="AS210" s="102"/>
      <c r="AT210" s="103"/>
      <c r="AV210" s="118" t="s">
        <v>205</v>
      </c>
      <c r="AW210" s="119"/>
      <c r="AX210" s="120" t="s">
        <v>206</v>
      </c>
      <c r="AZ210" s="121" t="s">
        <v>205</v>
      </c>
      <c r="BA210" s="102"/>
      <c r="BB210" s="103" t="s">
        <v>206</v>
      </c>
      <c r="BD210" s="762"/>
      <c r="BF210" s="75" t="s">
        <v>443</v>
      </c>
      <c r="BH210" s="153"/>
      <c r="BI210" s="102"/>
      <c r="BJ210" s="102"/>
      <c r="BK210" s="102"/>
      <c r="BL210" s="103"/>
      <c r="BN210" s="122">
        <v>0.98</v>
      </c>
    </row>
    <row r="211" spans="1:66" ht="37.5">
      <c r="A211" s="770" t="s">
        <v>211</v>
      </c>
      <c r="B211" s="87" t="s">
        <v>175</v>
      </c>
      <c r="C211" s="63" t="s">
        <v>176</v>
      </c>
      <c r="D211" s="88" t="s">
        <v>177</v>
      </c>
      <c r="F211" s="89">
        <v>101830</v>
      </c>
      <c r="G211" s="90">
        <v>108900</v>
      </c>
      <c r="H211" s="57" t="s">
        <v>178</v>
      </c>
      <c r="I211" s="91">
        <v>990</v>
      </c>
      <c r="J211" s="92">
        <v>1070</v>
      </c>
      <c r="K211" s="93" t="s">
        <v>413</v>
      </c>
      <c r="L211" s="56" t="s">
        <v>178</v>
      </c>
      <c r="M211" s="757">
        <v>6500</v>
      </c>
      <c r="N211" s="144" t="s">
        <v>178</v>
      </c>
      <c r="O211" s="144">
        <v>60</v>
      </c>
      <c r="P211" s="142" t="s">
        <v>179</v>
      </c>
      <c r="Q211" s="56" t="s">
        <v>178</v>
      </c>
      <c r="R211" s="94">
        <v>7070</v>
      </c>
      <c r="S211" s="95">
        <v>70</v>
      </c>
      <c r="T211" s="109" t="s">
        <v>179</v>
      </c>
      <c r="V211" s="96"/>
      <c r="AA211" s="96" t="s">
        <v>180</v>
      </c>
      <c r="AE211" s="56" t="s">
        <v>178</v>
      </c>
      <c r="AF211" s="759">
        <v>5780</v>
      </c>
      <c r="AG211" s="63" t="s">
        <v>178</v>
      </c>
      <c r="AH211" s="759">
        <v>50</v>
      </c>
      <c r="AI211" s="88" t="s">
        <v>181</v>
      </c>
      <c r="AJ211" s="56" t="s">
        <v>178</v>
      </c>
      <c r="AK211" s="145">
        <v>28290</v>
      </c>
      <c r="AL211" s="60" t="s">
        <v>182</v>
      </c>
      <c r="AM211" s="60" t="s">
        <v>178</v>
      </c>
      <c r="AN211" s="60">
        <v>280</v>
      </c>
      <c r="AO211" s="73" t="s">
        <v>183</v>
      </c>
      <c r="AP211" s="56" t="s">
        <v>178</v>
      </c>
      <c r="AQ211" s="757">
        <v>3640</v>
      </c>
      <c r="AR211" s="60" t="s">
        <v>178</v>
      </c>
      <c r="AS211" s="60">
        <v>30</v>
      </c>
      <c r="AT211" s="73" t="s">
        <v>181</v>
      </c>
      <c r="AU211" s="56" t="s">
        <v>178</v>
      </c>
      <c r="AV211" s="59">
        <v>2730</v>
      </c>
      <c r="AW211" s="114" t="s">
        <v>178</v>
      </c>
      <c r="AX211" s="115">
        <v>20</v>
      </c>
      <c r="AY211" s="56" t="s">
        <v>178</v>
      </c>
      <c r="AZ211" s="61">
        <v>480</v>
      </c>
      <c r="BA211" s="60" t="s">
        <v>178</v>
      </c>
      <c r="BB211" s="73">
        <v>4</v>
      </c>
      <c r="BC211" s="56" t="s">
        <v>178</v>
      </c>
      <c r="BD211" s="761">
        <v>27330</v>
      </c>
      <c r="BE211" s="56" t="s">
        <v>178</v>
      </c>
      <c r="BF211" s="99">
        <v>235</v>
      </c>
      <c r="BG211" s="56" t="s">
        <v>184</v>
      </c>
      <c r="BH211" s="152">
        <v>28290</v>
      </c>
      <c r="BI211" s="60" t="s">
        <v>185</v>
      </c>
      <c r="BJ211" s="60">
        <v>280</v>
      </c>
      <c r="BK211" s="60" t="s">
        <v>181</v>
      </c>
      <c r="BL211" s="73" t="s">
        <v>186</v>
      </c>
      <c r="BN211" s="100" t="s">
        <v>414</v>
      </c>
    </row>
    <row r="212" spans="1:66" ht="37.5">
      <c r="A212" s="770"/>
      <c r="B212" s="101"/>
      <c r="C212" s="102"/>
      <c r="D212" s="103" t="s">
        <v>187</v>
      </c>
      <c r="F212" s="104">
        <v>108900</v>
      </c>
      <c r="G212" s="105"/>
      <c r="H212" s="57" t="s">
        <v>178</v>
      </c>
      <c r="I212" s="106">
        <v>1070</v>
      </c>
      <c r="J212" s="107"/>
      <c r="K212" s="108" t="s">
        <v>413</v>
      </c>
      <c r="M212" s="758"/>
      <c r="N212" s="140"/>
      <c r="O212" s="140"/>
      <c r="P212" s="141"/>
      <c r="Q212" s="56" t="s">
        <v>178</v>
      </c>
      <c r="R212" s="106">
        <v>7070</v>
      </c>
      <c r="S212" s="109">
        <v>70</v>
      </c>
      <c r="T212" s="109" t="s">
        <v>179</v>
      </c>
      <c r="U212" s="56" t="s">
        <v>178</v>
      </c>
      <c r="V212" s="110">
        <v>49520</v>
      </c>
      <c r="W212" s="111" t="s">
        <v>178</v>
      </c>
      <c r="X212" s="111">
        <v>490</v>
      </c>
      <c r="Y212" s="112" t="s">
        <v>181</v>
      </c>
      <c r="Z212" s="56" t="s">
        <v>178</v>
      </c>
      <c r="AA212" s="113">
        <v>42450</v>
      </c>
      <c r="AB212" s="111" t="s">
        <v>178</v>
      </c>
      <c r="AC212" s="111">
        <v>420</v>
      </c>
      <c r="AD212" s="112" t="s">
        <v>181</v>
      </c>
      <c r="AF212" s="760"/>
      <c r="AG212" s="102"/>
      <c r="AH212" s="760"/>
      <c r="AI212" s="103"/>
      <c r="AK212" s="146"/>
      <c r="AL212" s="60"/>
      <c r="AM212" s="60"/>
      <c r="AN212" s="60"/>
      <c r="AO212" s="73"/>
      <c r="AQ212" s="758"/>
      <c r="AR212" s="60"/>
      <c r="AS212" s="60"/>
      <c r="AT212" s="73"/>
      <c r="AV212" s="59" t="s">
        <v>441</v>
      </c>
      <c r="AW212" s="114"/>
      <c r="AX212" s="115" t="s">
        <v>442</v>
      </c>
      <c r="AZ212" s="61" t="s">
        <v>441</v>
      </c>
      <c r="BA212" s="60"/>
      <c r="BB212" s="73" t="s">
        <v>442</v>
      </c>
      <c r="BD212" s="762"/>
      <c r="BF212" s="75" t="s">
        <v>443</v>
      </c>
      <c r="BH212" s="152"/>
      <c r="BI212" s="60"/>
      <c r="BJ212" s="60"/>
      <c r="BK212" s="60"/>
      <c r="BL212" s="73"/>
      <c r="BN212" s="116">
        <v>0.63</v>
      </c>
    </row>
    <row r="213" spans="1:66" ht="75">
      <c r="A213" s="770"/>
      <c r="B213" s="117" t="s">
        <v>188</v>
      </c>
      <c r="C213" s="60" t="s">
        <v>176</v>
      </c>
      <c r="D213" s="73" t="s">
        <v>177</v>
      </c>
      <c r="F213" s="89">
        <v>62890</v>
      </c>
      <c r="G213" s="90">
        <v>69960</v>
      </c>
      <c r="H213" s="57" t="s">
        <v>178</v>
      </c>
      <c r="I213" s="91">
        <v>610</v>
      </c>
      <c r="J213" s="92">
        <v>680</v>
      </c>
      <c r="K213" s="93" t="s">
        <v>413</v>
      </c>
      <c r="L213" s="56" t="s">
        <v>178</v>
      </c>
      <c r="M213" s="757">
        <v>3900</v>
      </c>
      <c r="N213" s="60" t="s">
        <v>178</v>
      </c>
      <c r="O213" s="60">
        <v>30</v>
      </c>
      <c r="P213" s="143" t="s">
        <v>179</v>
      </c>
      <c r="Q213" s="56" t="s">
        <v>178</v>
      </c>
      <c r="R213" s="94">
        <v>7070</v>
      </c>
      <c r="S213" s="95">
        <v>70</v>
      </c>
      <c r="T213" s="109" t="s">
        <v>179</v>
      </c>
      <c r="V213" s="96"/>
      <c r="AA213" s="96" t="s">
        <v>180</v>
      </c>
      <c r="AE213" s="56" t="s">
        <v>178</v>
      </c>
      <c r="AF213" s="759">
        <v>3470</v>
      </c>
      <c r="AG213" s="60" t="s">
        <v>178</v>
      </c>
      <c r="AH213" s="759">
        <v>30</v>
      </c>
      <c r="AI213" s="73" t="s">
        <v>181</v>
      </c>
      <c r="AJ213" s="56" t="s">
        <v>178</v>
      </c>
      <c r="AK213" s="145">
        <v>16970</v>
      </c>
      <c r="AL213" s="63" t="s">
        <v>182</v>
      </c>
      <c r="AM213" s="63" t="s">
        <v>178</v>
      </c>
      <c r="AN213" s="63">
        <v>160</v>
      </c>
      <c r="AO213" s="88" t="s">
        <v>183</v>
      </c>
      <c r="AP213" s="56" t="s">
        <v>178</v>
      </c>
      <c r="AQ213" s="757">
        <v>2490</v>
      </c>
      <c r="AR213" s="63" t="s">
        <v>178</v>
      </c>
      <c r="AS213" s="63">
        <v>20</v>
      </c>
      <c r="AT213" s="88" t="s">
        <v>181</v>
      </c>
      <c r="AU213" s="56" t="s">
        <v>178</v>
      </c>
      <c r="AV213" s="62">
        <v>1630</v>
      </c>
      <c r="AW213" s="97" t="s">
        <v>178</v>
      </c>
      <c r="AX213" s="98">
        <v>10</v>
      </c>
      <c r="AY213" s="56" t="s">
        <v>178</v>
      </c>
      <c r="AZ213" s="64">
        <v>290</v>
      </c>
      <c r="BA213" s="63" t="s">
        <v>178</v>
      </c>
      <c r="BB213" s="88">
        <v>2</v>
      </c>
      <c r="BC213" s="56" t="s">
        <v>178</v>
      </c>
      <c r="BD213" s="761">
        <v>16800</v>
      </c>
      <c r="BE213" s="56" t="s">
        <v>178</v>
      </c>
      <c r="BF213" s="99">
        <v>235</v>
      </c>
      <c r="BG213" s="56" t="s">
        <v>184</v>
      </c>
      <c r="BH213" s="151">
        <v>16970</v>
      </c>
      <c r="BI213" s="63" t="s">
        <v>185</v>
      </c>
      <c r="BJ213" s="63">
        <v>170</v>
      </c>
      <c r="BK213" s="63" t="s">
        <v>181</v>
      </c>
      <c r="BL213" s="88" t="s">
        <v>186</v>
      </c>
      <c r="BN213" s="100" t="s">
        <v>414</v>
      </c>
    </row>
    <row r="214" spans="1:66" ht="37.5">
      <c r="A214" s="770"/>
      <c r="B214" s="117"/>
      <c r="C214" s="60"/>
      <c r="D214" s="73" t="s">
        <v>187</v>
      </c>
      <c r="F214" s="104">
        <v>69960</v>
      </c>
      <c r="G214" s="105"/>
      <c r="H214" s="57" t="s">
        <v>178</v>
      </c>
      <c r="I214" s="106">
        <v>680</v>
      </c>
      <c r="J214" s="107"/>
      <c r="K214" s="108" t="s">
        <v>413</v>
      </c>
      <c r="M214" s="758"/>
      <c r="N214" s="60"/>
      <c r="O214" s="60"/>
      <c r="P214" s="143"/>
      <c r="Q214" s="56" t="s">
        <v>178</v>
      </c>
      <c r="R214" s="106">
        <v>7070</v>
      </c>
      <c r="S214" s="109">
        <v>70</v>
      </c>
      <c r="T214" s="109" t="s">
        <v>179</v>
      </c>
      <c r="U214" s="56" t="s">
        <v>178</v>
      </c>
      <c r="V214" s="110">
        <v>49520</v>
      </c>
      <c r="W214" s="111" t="s">
        <v>178</v>
      </c>
      <c r="X214" s="111">
        <v>490</v>
      </c>
      <c r="Y214" s="112" t="s">
        <v>181</v>
      </c>
      <c r="Z214" s="56" t="s">
        <v>178</v>
      </c>
      <c r="AA214" s="113">
        <v>42450</v>
      </c>
      <c r="AB214" s="111" t="s">
        <v>178</v>
      </c>
      <c r="AC214" s="111">
        <v>420</v>
      </c>
      <c r="AD214" s="112" t="s">
        <v>181</v>
      </c>
      <c r="AF214" s="760"/>
      <c r="AG214" s="60"/>
      <c r="AH214" s="760"/>
      <c r="AI214" s="73"/>
      <c r="AK214" s="146"/>
      <c r="AL214" s="60"/>
      <c r="AM214" s="60"/>
      <c r="AN214" s="60"/>
      <c r="AO214" s="73"/>
      <c r="AQ214" s="758"/>
      <c r="AR214" s="102"/>
      <c r="AS214" s="102"/>
      <c r="AT214" s="103"/>
      <c r="AV214" s="118" t="s">
        <v>205</v>
      </c>
      <c r="AW214" s="119"/>
      <c r="AX214" s="120" t="s">
        <v>206</v>
      </c>
      <c r="AZ214" s="121" t="s">
        <v>205</v>
      </c>
      <c r="BA214" s="102"/>
      <c r="BB214" s="103" t="s">
        <v>206</v>
      </c>
      <c r="BD214" s="762"/>
      <c r="BF214" s="75" t="s">
        <v>443</v>
      </c>
      <c r="BH214" s="153"/>
      <c r="BI214" s="102"/>
      <c r="BJ214" s="102"/>
      <c r="BK214" s="102"/>
      <c r="BL214" s="103"/>
      <c r="BN214" s="116">
        <v>0.75</v>
      </c>
    </row>
    <row r="215" spans="1:66" ht="75">
      <c r="A215" s="770"/>
      <c r="B215" s="87" t="s">
        <v>189</v>
      </c>
      <c r="C215" s="63" t="s">
        <v>176</v>
      </c>
      <c r="D215" s="88" t="s">
        <v>177</v>
      </c>
      <c r="F215" s="89">
        <v>46200</v>
      </c>
      <c r="G215" s="90">
        <v>53270</v>
      </c>
      <c r="H215" s="57" t="s">
        <v>178</v>
      </c>
      <c r="I215" s="91">
        <v>440</v>
      </c>
      <c r="J215" s="92">
        <v>510</v>
      </c>
      <c r="K215" s="93" t="s">
        <v>413</v>
      </c>
      <c r="L215" s="56" t="s">
        <v>178</v>
      </c>
      <c r="M215" s="757">
        <v>2780</v>
      </c>
      <c r="N215" s="144" t="s">
        <v>178</v>
      </c>
      <c r="O215" s="144">
        <v>20</v>
      </c>
      <c r="P215" s="142" t="s">
        <v>179</v>
      </c>
      <c r="Q215" s="56" t="s">
        <v>178</v>
      </c>
      <c r="R215" s="94">
        <v>7070</v>
      </c>
      <c r="S215" s="95">
        <v>70</v>
      </c>
      <c r="T215" s="109" t="s">
        <v>179</v>
      </c>
      <c r="V215" s="96"/>
      <c r="AA215" s="96" t="s">
        <v>180</v>
      </c>
      <c r="AE215" s="56" t="s">
        <v>178</v>
      </c>
      <c r="AF215" s="759">
        <v>2480</v>
      </c>
      <c r="AG215" s="63" t="s">
        <v>178</v>
      </c>
      <c r="AH215" s="759">
        <v>20</v>
      </c>
      <c r="AI215" s="88" t="s">
        <v>181</v>
      </c>
      <c r="AJ215" s="56" t="s">
        <v>178</v>
      </c>
      <c r="AK215" s="145">
        <v>12120</v>
      </c>
      <c r="AL215" s="63" t="s">
        <v>182</v>
      </c>
      <c r="AM215" s="63" t="s">
        <v>178</v>
      </c>
      <c r="AN215" s="63">
        <v>120</v>
      </c>
      <c r="AO215" s="88" t="s">
        <v>183</v>
      </c>
      <c r="AP215" s="56" t="s">
        <v>178</v>
      </c>
      <c r="AQ215" s="757">
        <v>2000</v>
      </c>
      <c r="AR215" s="60" t="s">
        <v>178</v>
      </c>
      <c r="AS215" s="60">
        <v>20</v>
      </c>
      <c r="AT215" s="73" t="s">
        <v>181</v>
      </c>
      <c r="AU215" s="56" t="s">
        <v>178</v>
      </c>
      <c r="AV215" s="59">
        <v>1170</v>
      </c>
      <c r="AW215" s="114" t="s">
        <v>178</v>
      </c>
      <c r="AX215" s="115">
        <v>10</v>
      </c>
      <c r="AY215" s="56" t="s">
        <v>178</v>
      </c>
      <c r="AZ215" s="61">
        <v>200</v>
      </c>
      <c r="BA215" s="60" t="s">
        <v>178</v>
      </c>
      <c r="BB215" s="73">
        <v>2</v>
      </c>
      <c r="BC215" s="56" t="s">
        <v>178</v>
      </c>
      <c r="BD215" s="761">
        <v>12280</v>
      </c>
      <c r="BE215" s="56" t="s">
        <v>178</v>
      </c>
      <c r="BF215" s="99">
        <v>235</v>
      </c>
      <c r="BG215" s="56" t="s">
        <v>184</v>
      </c>
      <c r="BH215" s="152">
        <v>12120</v>
      </c>
      <c r="BI215" s="60" t="s">
        <v>185</v>
      </c>
      <c r="BJ215" s="60">
        <v>120</v>
      </c>
      <c r="BK215" s="60" t="s">
        <v>181</v>
      </c>
      <c r="BL215" s="73" t="s">
        <v>186</v>
      </c>
      <c r="BN215" s="100" t="s">
        <v>414</v>
      </c>
    </row>
    <row r="216" spans="1:66" ht="37.5">
      <c r="A216" s="770"/>
      <c r="B216" s="101"/>
      <c r="C216" s="102"/>
      <c r="D216" s="103" t="s">
        <v>187</v>
      </c>
      <c r="F216" s="104">
        <v>53270</v>
      </c>
      <c r="G216" s="105"/>
      <c r="H216" s="57" t="s">
        <v>178</v>
      </c>
      <c r="I216" s="106">
        <v>510</v>
      </c>
      <c r="J216" s="107"/>
      <c r="K216" s="108" t="s">
        <v>413</v>
      </c>
      <c r="M216" s="758"/>
      <c r="N216" s="140"/>
      <c r="O216" s="140"/>
      <c r="P216" s="141"/>
      <c r="Q216" s="56" t="s">
        <v>178</v>
      </c>
      <c r="R216" s="106">
        <v>7070</v>
      </c>
      <c r="S216" s="109">
        <v>70</v>
      </c>
      <c r="T216" s="109" t="s">
        <v>179</v>
      </c>
      <c r="U216" s="56" t="s">
        <v>178</v>
      </c>
      <c r="V216" s="110">
        <v>49520</v>
      </c>
      <c r="W216" s="111" t="s">
        <v>178</v>
      </c>
      <c r="X216" s="111">
        <v>490</v>
      </c>
      <c r="Y216" s="112" t="s">
        <v>181</v>
      </c>
      <c r="Z216" s="56" t="s">
        <v>178</v>
      </c>
      <c r="AA216" s="113">
        <v>42450</v>
      </c>
      <c r="AB216" s="111" t="s">
        <v>178</v>
      </c>
      <c r="AC216" s="111">
        <v>420</v>
      </c>
      <c r="AD216" s="112" t="s">
        <v>181</v>
      </c>
      <c r="AF216" s="760"/>
      <c r="AG216" s="102"/>
      <c r="AH216" s="760"/>
      <c r="AI216" s="103"/>
      <c r="AK216" s="146"/>
      <c r="AL216" s="102"/>
      <c r="AM216" s="102"/>
      <c r="AN216" s="102"/>
      <c r="AO216" s="103"/>
      <c r="AQ216" s="758"/>
      <c r="AR216" s="60"/>
      <c r="AS216" s="60"/>
      <c r="AT216" s="73"/>
      <c r="AV216" s="59" t="s">
        <v>205</v>
      </c>
      <c r="AW216" s="114"/>
      <c r="AX216" s="115" t="s">
        <v>206</v>
      </c>
      <c r="AZ216" s="61" t="s">
        <v>205</v>
      </c>
      <c r="BA216" s="60"/>
      <c r="BB216" s="73" t="s">
        <v>206</v>
      </c>
      <c r="BD216" s="762"/>
      <c r="BF216" s="75" t="s">
        <v>443</v>
      </c>
      <c r="BH216" s="152"/>
      <c r="BI216" s="60"/>
      <c r="BJ216" s="60"/>
      <c r="BK216" s="60"/>
      <c r="BL216" s="73"/>
      <c r="BN216" s="116">
        <v>0.96</v>
      </c>
    </row>
    <row r="217" spans="1:66" ht="75">
      <c r="A217" s="770"/>
      <c r="B217" s="117" t="s">
        <v>190</v>
      </c>
      <c r="C217" s="60" t="s">
        <v>176</v>
      </c>
      <c r="D217" s="73" t="s">
        <v>177</v>
      </c>
      <c r="F217" s="89">
        <v>46420</v>
      </c>
      <c r="G217" s="90">
        <v>53490</v>
      </c>
      <c r="H217" s="57" t="s">
        <v>178</v>
      </c>
      <c r="I217" s="91">
        <v>440</v>
      </c>
      <c r="J217" s="92">
        <v>510</v>
      </c>
      <c r="K217" s="93" t="s">
        <v>413</v>
      </c>
      <c r="L217" s="56" t="s">
        <v>178</v>
      </c>
      <c r="M217" s="757">
        <v>2160</v>
      </c>
      <c r="N217" s="60" t="s">
        <v>178</v>
      </c>
      <c r="O217" s="60">
        <v>20</v>
      </c>
      <c r="P217" s="143" t="s">
        <v>179</v>
      </c>
      <c r="Q217" s="56" t="s">
        <v>178</v>
      </c>
      <c r="R217" s="94">
        <v>7070</v>
      </c>
      <c r="S217" s="95">
        <v>70</v>
      </c>
      <c r="T217" s="109" t="s">
        <v>179</v>
      </c>
      <c r="V217" s="96"/>
      <c r="AA217" s="96" t="s">
        <v>180</v>
      </c>
      <c r="AE217" s="56" t="s">
        <v>178</v>
      </c>
      <c r="AF217" s="759" t="s">
        <v>184</v>
      </c>
      <c r="AG217" s="63" t="s">
        <v>178</v>
      </c>
      <c r="AH217" s="759" t="s">
        <v>184</v>
      </c>
      <c r="AI217" s="88"/>
      <c r="AJ217" s="56" t="s">
        <v>178</v>
      </c>
      <c r="AK217" s="145">
        <v>9430</v>
      </c>
      <c r="AL217" s="60" t="s">
        <v>182</v>
      </c>
      <c r="AM217" s="60" t="s">
        <v>178</v>
      </c>
      <c r="AN217" s="60">
        <v>90</v>
      </c>
      <c r="AO217" s="73" t="s">
        <v>183</v>
      </c>
      <c r="AP217" s="56" t="s">
        <v>178</v>
      </c>
      <c r="AQ217" s="757">
        <v>1730</v>
      </c>
      <c r="AR217" s="63" t="s">
        <v>178</v>
      </c>
      <c r="AS217" s="63">
        <v>10</v>
      </c>
      <c r="AT217" s="88" t="s">
        <v>181</v>
      </c>
      <c r="AU217" s="56" t="s">
        <v>178</v>
      </c>
      <c r="AV217" s="62">
        <v>910</v>
      </c>
      <c r="AW217" s="97" t="s">
        <v>178</v>
      </c>
      <c r="AX217" s="98">
        <v>9</v>
      </c>
      <c r="AY217" s="56" t="s">
        <v>178</v>
      </c>
      <c r="AZ217" s="64">
        <v>160</v>
      </c>
      <c r="BA217" s="63" t="s">
        <v>178</v>
      </c>
      <c r="BB217" s="88">
        <v>1</v>
      </c>
      <c r="BC217" s="56" t="s">
        <v>178</v>
      </c>
      <c r="BD217" s="761">
        <v>9770</v>
      </c>
      <c r="BE217" s="56" t="s">
        <v>178</v>
      </c>
      <c r="BF217" s="99">
        <v>235</v>
      </c>
      <c r="BG217" s="56" t="s">
        <v>184</v>
      </c>
      <c r="BH217" s="151">
        <v>9430</v>
      </c>
      <c r="BI217" s="63" t="s">
        <v>185</v>
      </c>
      <c r="BJ217" s="63">
        <v>90</v>
      </c>
      <c r="BK217" s="63" t="s">
        <v>181</v>
      </c>
      <c r="BL217" s="88" t="s">
        <v>186</v>
      </c>
      <c r="BN217" s="100" t="s">
        <v>414</v>
      </c>
    </row>
    <row r="218" spans="1:66" ht="37.5">
      <c r="A218" s="770"/>
      <c r="B218" s="117"/>
      <c r="C218" s="60"/>
      <c r="D218" s="73" t="s">
        <v>187</v>
      </c>
      <c r="F218" s="104">
        <v>53490</v>
      </c>
      <c r="G218" s="105"/>
      <c r="H218" s="57" t="s">
        <v>178</v>
      </c>
      <c r="I218" s="106">
        <v>510</v>
      </c>
      <c r="J218" s="107"/>
      <c r="K218" s="108" t="s">
        <v>413</v>
      </c>
      <c r="M218" s="758"/>
      <c r="N218" s="60"/>
      <c r="O218" s="60"/>
      <c r="P218" s="143"/>
      <c r="Q218" s="56" t="s">
        <v>178</v>
      </c>
      <c r="R218" s="106">
        <v>7070</v>
      </c>
      <c r="S218" s="109">
        <v>70</v>
      </c>
      <c r="T218" s="109" t="s">
        <v>179</v>
      </c>
      <c r="U218" s="56" t="s">
        <v>178</v>
      </c>
      <c r="V218" s="110">
        <v>49520</v>
      </c>
      <c r="W218" s="111" t="s">
        <v>178</v>
      </c>
      <c r="X218" s="111">
        <v>490</v>
      </c>
      <c r="Y218" s="112" t="s">
        <v>181</v>
      </c>
      <c r="Z218" s="56" t="s">
        <v>178</v>
      </c>
      <c r="AA218" s="113">
        <v>42450</v>
      </c>
      <c r="AB218" s="111" t="s">
        <v>178</v>
      </c>
      <c r="AC218" s="111">
        <v>420</v>
      </c>
      <c r="AD218" s="112" t="s">
        <v>181</v>
      </c>
      <c r="AF218" s="760"/>
      <c r="AG218" s="60"/>
      <c r="AH218" s="760"/>
      <c r="AI218" s="73"/>
      <c r="AK218" s="146"/>
      <c r="AL218" s="102"/>
      <c r="AM218" s="102"/>
      <c r="AN218" s="102"/>
      <c r="AO218" s="103"/>
      <c r="AQ218" s="758"/>
      <c r="AR218" s="102"/>
      <c r="AS218" s="102"/>
      <c r="AT218" s="103"/>
      <c r="AV218" s="118" t="s">
        <v>205</v>
      </c>
      <c r="AW218" s="119"/>
      <c r="AX218" s="120" t="s">
        <v>206</v>
      </c>
      <c r="AZ218" s="121" t="s">
        <v>205</v>
      </c>
      <c r="BA218" s="102"/>
      <c r="BB218" s="103" t="s">
        <v>206</v>
      </c>
      <c r="BD218" s="762"/>
      <c r="BF218" s="75" t="s">
        <v>443</v>
      </c>
      <c r="BH218" s="153"/>
      <c r="BI218" s="102"/>
      <c r="BJ218" s="102"/>
      <c r="BK218" s="102"/>
      <c r="BL218" s="103"/>
      <c r="BN218" s="116">
        <v>0.98</v>
      </c>
    </row>
    <row r="219" spans="1:66" ht="75">
      <c r="A219" s="770"/>
      <c r="B219" s="87" t="s">
        <v>191</v>
      </c>
      <c r="C219" s="63" t="s">
        <v>176</v>
      </c>
      <c r="D219" s="88" t="s">
        <v>177</v>
      </c>
      <c r="F219" s="89">
        <v>42970</v>
      </c>
      <c r="G219" s="90">
        <v>50040</v>
      </c>
      <c r="H219" s="57" t="s">
        <v>178</v>
      </c>
      <c r="I219" s="91">
        <v>410</v>
      </c>
      <c r="J219" s="92">
        <v>480</v>
      </c>
      <c r="K219" s="93" t="s">
        <v>413</v>
      </c>
      <c r="L219" s="56" t="s">
        <v>178</v>
      </c>
      <c r="M219" s="757">
        <v>1620</v>
      </c>
      <c r="N219" s="144" t="s">
        <v>178</v>
      </c>
      <c r="O219" s="144">
        <v>10</v>
      </c>
      <c r="P219" s="142" t="s">
        <v>179</v>
      </c>
      <c r="Q219" s="56" t="s">
        <v>178</v>
      </c>
      <c r="R219" s="94">
        <v>7070</v>
      </c>
      <c r="S219" s="95">
        <v>70</v>
      </c>
      <c r="T219" s="109" t="s">
        <v>179</v>
      </c>
      <c r="V219" s="96"/>
      <c r="AA219" s="96" t="s">
        <v>180</v>
      </c>
      <c r="AE219" s="56" t="s">
        <v>178</v>
      </c>
      <c r="AF219" s="759" t="s">
        <v>184</v>
      </c>
      <c r="AG219" s="60" t="s">
        <v>178</v>
      </c>
      <c r="AH219" s="759" t="s">
        <v>184</v>
      </c>
      <c r="AI219" s="73"/>
      <c r="AJ219" s="56" t="s">
        <v>178</v>
      </c>
      <c r="AK219" s="145">
        <v>7070</v>
      </c>
      <c r="AL219" s="60" t="s">
        <v>182</v>
      </c>
      <c r="AM219" s="60" t="s">
        <v>178</v>
      </c>
      <c r="AN219" s="60">
        <v>70</v>
      </c>
      <c r="AO219" s="73" t="s">
        <v>183</v>
      </c>
      <c r="AP219" s="56" t="s">
        <v>178</v>
      </c>
      <c r="AQ219" s="757">
        <v>1300</v>
      </c>
      <c r="AR219" s="60" t="s">
        <v>178</v>
      </c>
      <c r="AS219" s="60">
        <v>10</v>
      </c>
      <c r="AT219" s="73" t="s">
        <v>181</v>
      </c>
      <c r="AU219" s="56" t="s">
        <v>178</v>
      </c>
      <c r="AV219" s="59">
        <v>680</v>
      </c>
      <c r="AW219" s="114" t="s">
        <v>178</v>
      </c>
      <c r="AX219" s="115">
        <v>6</v>
      </c>
      <c r="AY219" s="56" t="s">
        <v>178</v>
      </c>
      <c r="AZ219" s="61">
        <v>120</v>
      </c>
      <c r="BA219" s="60" t="s">
        <v>178</v>
      </c>
      <c r="BB219" s="73">
        <v>1</v>
      </c>
      <c r="BC219" s="56" t="s">
        <v>178</v>
      </c>
      <c r="BD219" s="761">
        <v>7500</v>
      </c>
      <c r="BE219" s="56" t="s">
        <v>178</v>
      </c>
      <c r="BF219" s="99">
        <v>235</v>
      </c>
      <c r="BG219" s="56" t="s">
        <v>184</v>
      </c>
      <c r="BH219" s="152">
        <v>7070</v>
      </c>
      <c r="BI219" s="60" t="s">
        <v>185</v>
      </c>
      <c r="BJ219" s="60">
        <v>70</v>
      </c>
      <c r="BK219" s="60" t="s">
        <v>181</v>
      </c>
      <c r="BL219" s="73" t="s">
        <v>186</v>
      </c>
      <c r="BN219" s="100" t="s">
        <v>414</v>
      </c>
    </row>
    <row r="220" spans="1:66" ht="37.5">
      <c r="A220" s="770"/>
      <c r="B220" s="101"/>
      <c r="C220" s="102"/>
      <c r="D220" s="103" t="s">
        <v>187</v>
      </c>
      <c r="F220" s="104">
        <v>50040</v>
      </c>
      <c r="G220" s="105"/>
      <c r="H220" s="57" t="s">
        <v>178</v>
      </c>
      <c r="I220" s="106">
        <v>480</v>
      </c>
      <c r="J220" s="107"/>
      <c r="K220" s="108" t="s">
        <v>413</v>
      </c>
      <c r="M220" s="758"/>
      <c r="N220" s="140"/>
      <c r="O220" s="140"/>
      <c r="P220" s="141"/>
      <c r="Q220" s="56" t="s">
        <v>178</v>
      </c>
      <c r="R220" s="106">
        <v>7070</v>
      </c>
      <c r="S220" s="109">
        <v>70</v>
      </c>
      <c r="T220" s="109" t="s">
        <v>179</v>
      </c>
      <c r="U220" s="56" t="s">
        <v>178</v>
      </c>
      <c r="V220" s="110">
        <v>49520</v>
      </c>
      <c r="W220" s="111" t="s">
        <v>178</v>
      </c>
      <c r="X220" s="111">
        <v>490</v>
      </c>
      <c r="Y220" s="112" t="s">
        <v>181</v>
      </c>
      <c r="Z220" s="56" t="s">
        <v>178</v>
      </c>
      <c r="AA220" s="113">
        <v>42450</v>
      </c>
      <c r="AB220" s="111" t="s">
        <v>178</v>
      </c>
      <c r="AC220" s="111">
        <v>420</v>
      </c>
      <c r="AD220" s="112" t="s">
        <v>181</v>
      </c>
      <c r="AF220" s="760"/>
      <c r="AG220" s="60"/>
      <c r="AH220" s="760"/>
      <c r="AI220" s="73"/>
      <c r="AK220" s="146"/>
      <c r="AL220" s="60"/>
      <c r="AM220" s="60"/>
      <c r="AN220" s="60"/>
      <c r="AO220" s="73"/>
      <c r="AQ220" s="758"/>
      <c r="AR220" s="60"/>
      <c r="AS220" s="60"/>
      <c r="AT220" s="73"/>
      <c r="AV220" s="59" t="s">
        <v>205</v>
      </c>
      <c r="AW220" s="114"/>
      <c r="AX220" s="115" t="s">
        <v>206</v>
      </c>
      <c r="AZ220" s="61" t="s">
        <v>205</v>
      </c>
      <c r="BA220" s="60"/>
      <c r="BB220" s="73" t="s">
        <v>206</v>
      </c>
      <c r="BD220" s="762"/>
      <c r="BF220" s="75" t="s">
        <v>443</v>
      </c>
      <c r="BH220" s="152"/>
      <c r="BI220" s="60"/>
      <c r="BJ220" s="60"/>
      <c r="BK220" s="60"/>
      <c r="BL220" s="73"/>
      <c r="BN220" s="116">
        <v>0.88</v>
      </c>
    </row>
    <row r="221" spans="1:66" ht="75">
      <c r="A221" s="770"/>
      <c r="B221" s="117" t="s">
        <v>192</v>
      </c>
      <c r="C221" s="60" t="s">
        <v>176</v>
      </c>
      <c r="D221" s="73" t="s">
        <v>177</v>
      </c>
      <c r="F221" s="89">
        <v>38130</v>
      </c>
      <c r="G221" s="90">
        <v>45200</v>
      </c>
      <c r="H221" s="57" t="s">
        <v>178</v>
      </c>
      <c r="I221" s="91">
        <v>360</v>
      </c>
      <c r="J221" s="92">
        <v>430</v>
      </c>
      <c r="K221" s="93" t="s">
        <v>413</v>
      </c>
      <c r="L221" s="56" t="s">
        <v>178</v>
      </c>
      <c r="M221" s="757">
        <v>1300</v>
      </c>
      <c r="N221" s="60" t="s">
        <v>178</v>
      </c>
      <c r="O221" s="60">
        <v>10</v>
      </c>
      <c r="P221" s="143" t="s">
        <v>179</v>
      </c>
      <c r="Q221" s="56" t="s">
        <v>178</v>
      </c>
      <c r="R221" s="94">
        <v>7070</v>
      </c>
      <c r="S221" s="95">
        <v>70</v>
      </c>
      <c r="T221" s="109" t="s">
        <v>179</v>
      </c>
      <c r="V221" s="96"/>
      <c r="AA221" s="96" t="s">
        <v>180</v>
      </c>
      <c r="AE221" s="56" t="s">
        <v>178</v>
      </c>
      <c r="AF221" s="759" t="s">
        <v>184</v>
      </c>
      <c r="AG221" s="60" t="s">
        <v>178</v>
      </c>
      <c r="AH221" s="759" t="s">
        <v>184</v>
      </c>
      <c r="AI221" s="73"/>
      <c r="AJ221" s="56" t="s">
        <v>178</v>
      </c>
      <c r="AK221" s="145">
        <v>5650</v>
      </c>
      <c r="AL221" s="63" t="s">
        <v>182</v>
      </c>
      <c r="AM221" s="63" t="s">
        <v>178</v>
      </c>
      <c r="AN221" s="63">
        <v>50</v>
      </c>
      <c r="AO221" s="88" t="s">
        <v>183</v>
      </c>
      <c r="AP221" s="56" t="s">
        <v>178</v>
      </c>
      <c r="AQ221" s="757">
        <v>1040</v>
      </c>
      <c r="AR221" s="63" t="s">
        <v>178</v>
      </c>
      <c r="AS221" s="63">
        <v>10</v>
      </c>
      <c r="AT221" s="88" t="s">
        <v>181</v>
      </c>
      <c r="AU221" s="56" t="s">
        <v>178</v>
      </c>
      <c r="AV221" s="62">
        <v>570</v>
      </c>
      <c r="AW221" s="97" t="s">
        <v>178</v>
      </c>
      <c r="AX221" s="98">
        <v>5</v>
      </c>
      <c r="AY221" s="56" t="s">
        <v>178</v>
      </c>
      <c r="AZ221" s="64">
        <v>100</v>
      </c>
      <c r="BA221" s="63" t="s">
        <v>178</v>
      </c>
      <c r="BB221" s="88">
        <v>1</v>
      </c>
      <c r="BC221" s="56" t="s">
        <v>178</v>
      </c>
      <c r="BD221" s="761">
        <v>6130</v>
      </c>
      <c r="BE221" s="56" t="s">
        <v>178</v>
      </c>
      <c r="BF221" s="99">
        <v>235</v>
      </c>
      <c r="BG221" s="56" t="s">
        <v>184</v>
      </c>
      <c r="BH221" s="151">
        <v>5660</v>
      </c>
      <c r="BI221" s="63" t="s">
        <v>185</v>
      </c>
      <c r="BJ221" s="63">
        <v>50</v>
      </c>
      <c r="BK221" s="63" t="s">
        <v>181</v>
      </c>
      <c r="BL221" s="88" t="s">
        <v>186</v>
      </c>
      <c r="BN221" s="100" t="s">
        <v>414</v>
      </c>
    </row>
    <row r="222" spans="1:66" ht="37.5">
      <c r="A222" s="770"/>
      <c r="B222" s="117"/>
      <c r="C222" s="60"/>
      <c r="D222" s="73" t="s">
        <v>187</v>
      </c>
      <c r="F222" s="104">
        <v>45200</v>
      </c>
      <c r="G222" s="105"/>
      <c r="H222" s="57" t="s">
        <v>178</v>
      </c>
      <c r="I222" s="106">
        <v>430</v>
      </c>
      <c r="J222" s="107"/>
      <c r="K222" s="108" t="s">
        <v>413</v>
      </c>
      <c r="M222" s="758"/>
      <c r="N222" s="60"/>
      <c r="O222" s="60"/>
      <c r="P222" s="143"/>
      <c r="Q222" s="56" t="s">
        <v>178</v>
      </c>
      <c r="R222" s="106">
        <v>7070</v>
      </c>
      <c r="S222" s="109">
        <v>70</v>
      </c>
      <c r="T222" s="109" t="s">
        <v>179</v>
      </c>
      <c r="U222" s="56" t="s">
        <v>178</v>
      </c>
      <c r="V222" s="110">
        <v>49520</v>
      </c>
      <c r="W222" s="111" t="s">
        <v>178</v>
      </c>
      <c r="X222" s="111">
        <v>490</v>
      </c>
      <c r="Y222" s="112" t="s">
        <v>181</v>
      </c>
      <c r="Z222" s="56" t="s">
        <v>178</v>
      </c>
      <c r="AA222" s="113">
        <v>42450</v>
      </c>
      <c r="AB222" s="111" t="s">
        <v>178</v>
      </c>
      <c r="AC222" s="111">
        <v>420</v>
      </c>
      <c r="AD222" s="112" t="s">
        <v>181</v>
      </c>
      <c r="AF222" s="760"/>
      <c r="AG222" s="60"/>
      <c r="AH222" s="760"/>
      <c r="AI222" s="73"/>
      <c r="AK222" s="146"/>
      <c r="AL222" s="102"/>
      <c r="AM222" s="102"/>
      <c r="AN222" s="102"/>
      <c r="AO222" s="103"/>
      <c r="AQ222" s="758"/>
      <c r="AR222" s="102"/>
      <c r="AS222" s="102"/>
      <c r="AT222" s="103"/>
      <c r="AV222" s="118" t="s">
        <v>205</v>
      </c>
      <c r="AW222" s="119"/>
      <c r="AX222" s="120" t="s">
        <v>206</v>
      </c>
      <c r="AZ222" s="121" t="s">
        <v>205</v>
      </c>
      <c r="BA222" s="102"/>
      <c r="BB222" s="103" t="s">
        <v>206</v>
      </c>
      <c r="BD222" s="762"/>
      <c r="BF222" s="75" t="s">
        <v>443</v>
      </c>
      <c r="BH222" s="153"/>
      <c r="BI222" s="102"/>
      <c r="BJ222" s="102"/>
      <c r="BK222" s="102"/>
      <c r="BL222" s="103"/>
      <c r="BN222" s="116">
        <v>0.91</v>
      </c>
    </row>
    <row r="223" spans="1:66" ht="75">
      <c r="A223" s="770"/>
      <c r="B223" s="87" t="s">
        <v>193</v>
      </c>
      <c r="C223" s="63" t="s">
        <v>176</v>
      </c>
      <c r="D223" s="88" t="s">
        <v>177</v>
      </c>
      <c r="F223" s="89">
        <v>34870</v>
      </c>
      <c r="G223" s="90">
        <v>41940</v>
      </c>
      <c r="H223" s="57" t="s">
        <v>178</v>
      </c>
      <c r="I223" s="91">
        <v>330</v>
      </c>
      <c r="J223" s="92">
        <v>400</v>
      </c>
      <c r="K223" s="93" t="s">
        <v>413</v>
      </c>
      <c r="L223" s="56" t="s">
        <v>178</v>
      </c>
      <c r="M223" s="757">
        <v>1080</v>
      </c>
      <c r="N223" s="144" t="s">
        <v>178</v>
      </c>
      <c r="O223" s="144">
        <v>10</v>
      </c>
      <c r="P223" s="142" t="s">
        <v>179</v>
      </c>
      <c r="Q223" s="56" t="s">
        <v>178</v>
      </c>
      <c r="R223" s="94">
        <v>7070</v>
      </c>
      <c r="S223" s="95">
        <v>70</v>
      </c>
      <c r="T223" s="109" t="s">
        <v>179</v>
      </c>
      <c r="V223" s="96"/>
      <c r="AA223" s="96" t="s">
        <v>180</v>
      </c>
      <c r="AE223" s="56" t="s">
        <v>178</v>
      </c>
      <c r="AF223" s="759" t="s">
        <v>184</v>
      </c>
      <c r="AG223" s="60" t="s">
        <v>178</v>
      </c>
      <c r="AH223" s="759" t="s">
        <v>184</v>
      </c>
      <c r="AI223" s="73"/>
      <c r="AJ223" s="56" t="s">
        <v>178</v>
      </c>
      <c r="AK223" s="145">
        <v>4710</v>
      </c>
      <c r="AL223" s="60" t="s">
        <v>182</v>
      </c>
      <c r="AM223" s="60" t="s">
        <v>178</v>
      </c>
      <c r="AN223" s="60">
        <v>40</v>
      </c>
      <c r="AO223" s="73" t="s">
        <v>183</v>
      </c>
      <c r="AP223" s="56" t="s">
        <v>178</v>
      </c>
      <c r="AQ223" s="757">
        <v>860</v>
      </c>
      <c r="AR223" s="60" t="s">
        <v>178</v>
      </c>
      <c r="AS223" s="60">
        <v>8</v>
      </c>
      <c r="AT223" s="73" t="s">
        <v>181</v>
      </c>
      <c r="AU223" s="56" t="s">
        <v>178</v>
      </c>
      <c r="AV223" s="59">
        <v>500</v>
      </c>
      <c r="AW223" s="114" t="s">
        <v>178</v>
      </c>
      <c r="AX223" s="115">
        <v>5</v>
      </c>
      <c r="AY223" s="56" t="s">
        <v>178</v>
      </c>
      <c r="AZ223" s="61">
        <v>80</v>
      </c>
      <c r="BA223" s="60" t="s">
        <v>178</v>
      </c>
      <c r="BB223" s="73">
        <v>1</v>
      </c>
      <c r="BC223" s="56" t="s">
        <v>178</v>
      </c>
      <c r="BD223" s="761">
        <v>5220</v>
      </c>
      <c r="BE223" s="56" t="s">
        <v>178</v>
      </c>
      <c r="BF223" s="99">
        <v>235</v>
      </c>
      <c r="BG223" s="56" t="s">
        <v>184</v>
      </c>
      <c r="BH223" s="152">
        <v>4710</v>
      </c>
      <c r="BI223" s="60" t="s">
        <v>185</v>
      </c>
      <c r="BJ223" s="60">
        <v>40</v>
      </c>
      <c r="BK223" s="60" t="s">
        <v>181</v>
      </c>
      <c r="BL223" s="73" t="s">
        <v>186</v>
      </c>
      <c r="BN223" s="100" t="s">
        <v>414</v>
      </c>
    </row>
    <row r="224" spans="1:66" ht="37.5">
      <c r="A224" s="770"/>
      <c r="B224" s="101"/>
      <c r="C224" s="102"/>
      <c r="D224" s="103" t="s">
        <v>187</v>
      </c>
      <c r="F224" s="104">
        <v>41940</v>
      </c>
      <c r="G224" s="105"/>
      <c r="H224" s="57" t="s">
        <v>178</v>
      </c>
      <c r="I224" s="106">
        <v>400</v>
      </c>
      <c r="J224" s="107"/>
      <c r="K224" s="108" t="s">
        <v>413</v>
      </c>
      <c r="M224" s="758"/>
      <c r="N224" s="140"/>
      <c r="O224" s="140"/>
      <c r="P224" s="141"/>
      <c r="Q224" s="56" t="s">
        <v>178</v>
      </c>
      <c r="R224" s="106">
        <v>7070</v>
      </c>
      <c r="S224" s="109">
        <v>70</v>
      </c>
      <c r="T224" s="109" t="s">
        <v>179</v>
      </c>
      <c r="U224" s="56" t="s">
        <v>178</v>
      </c>
      <c r="V224" s="110">
        <v>49520</v>
      </c>
      <c r="W224" s="111" t="s">
        <v>178</v>
      </c>
      <c r="X224" s="111">
        <v>490</v>
      </c>
      <c r="Y224" s="112" t="s">
        <v>181</v>
      </c>
      <c r="Z224" s="56" t="s">
        <v>178</v>
      </c>
      <c r="AA224" s="113">
        <v>42450</v>
      </c>
      <c r="AB224" s="111" t="s">
        <v>178</v>
      </c>
      <c r="AC224" s="111">
        <v>420</v>
      </c>
      <c r="AD224" s="112" t="s">
        <v>181</v>
      </c>
      <c r="AF224" s="760"/>
      <c r="AG224" s="60"/>
      <c r="AH224" s="760"/>
      <c r="AI224" s="73"/>
      <c r="AK224" s="146"/>
      <c r="AL224" s="60"/>
      <c r="AM224" s="60"/>
      <c r="AN224" s="60"/>
      <c r="AO224" s="73"/>
      <c r="AQ224" s="758"/>
      <c r="AR224" s="60"/>
      <c r="AS224" s="60"/>
      <c r="AT224" s="73"/>
      <c r="AV224" s="59" t="s">
        <v>205</v>
      </c>
      <c r="AW224" s="114"/>
      <c r="AX224" s="115" t="s">
        <v>206</v>
      </c>
      <c r="AZ224" s="61" t="s">
        <v>205</v>
      </c>
      <c r="BA224" s="60"/>
      <c r="BB224" s="73" t="s">
        <v>206</v>
      </c>
      <c r="BD224" s="762"/>
      <c r="BF224" s="75" t="s">
        <v>443</v>
      </c>
      <c r="BH224" s="152"/>
      <c r="BI224" s="60"/>
      <c r="BJ224" s="60"/>
      <c r="BK224" s="60"/>
      <c r="BL224" s="73"/>
      <c r="BN224" s="116">
        <v>0.88</v>
      </c>
    </row>
    <row r="225" spans="1:66" ht="75">
      <c r="A225" s="770"/>
      <c r="B225" s="117" t="s">
        <v>194</v>
      </c>
      <c r="C225" s="60" t="s">
        <v>176</v>
      </c>
      <c r="D225" s="73" t="s">
        <v>177</v>
      </c>
      <c r="F225" s="89">
        <v>32540</v>
      </c>
      <c r="G225" s="90">
        <v>39610</v>
      </c>
      <c r="H225" s="57" t="s">
        <v>178</v>
      </c>
      <c r="I225" s="91">
        <v>300</v>
      </c>
      <c r="J225" s="92">
        <v>370</v>
      </c>
      <c r="K225" s="93" t="s">
        <v>413</v>
      </c>
      <c r="L225" s="56" t="s">
        <v>178</v>
      </c>
      <c r="M225" s="757">
        <v>920</v>
      </c>
      <c r="N225" s="60" t="s">
        <v>178</v>
      </c>
      <c r="O225" s="60">
        <v>9</v>
      </c>
      <c r="P225" s="143" t="s">
        <v>179</v>
      </c>
      <c r="Q225" s="56" t="s">
        <v>178</v>
      </c>
      <c r="R225" s="94">
        <v>7070</v>
      </c>
      <c r="S225" s="95">
        <v>70</v>
      </c>
      <c r="T225" s="109" t="s">
        <v>179</v>
      </c>
      <c r="V225" s="96"/>
      <c r="AA225" s="96" t="s">
        <v>180</v>
      </c>
      <c r="AE225" s="56" t="s">
        <v>178</v>
      </c>
      <c r="AF225" s="759" t="s">
        <v>184</v>
      </c>
      <c r="AG225" s="60" t="s">
        <v>178</v>
      </c>
      <c r="AH225" s="759" t="s">
        <v>184</v>
      </c>
      <c r="AI225" s="73"/>
      <c r="AJ225" s="56" t="s">
        <v>178</v>
      </c>
      <c r="AK225" s="145">
        <v>4040</v>
      </c>
      <c r="AL225" s="63" t="s">
        <v>182</v>
      </c>
      <c r="AM225" s="63" t="s">
        <v>178</v>
      </c>
      <c r="AN225" s="63">
        <v>40</v>
      </c>
      <c r="AO225" s="88" t="s">
        <v>183</v>
      </c>
      <c r="AP225" s="56" t="s">
        <v>178</v>
      </c>
      <c r="AQ225" s="757">
        <v>740</v>
      </c>
      <c r="AR225" s="63" t="s">
        <v>178</v>
      </c>
      <c r="AS225" s="63">
        <v>7</v>
      </c>
      <c r="AT225" s="88" t="s">
        <v>181</v>
      </c>
      <c r="AU225" s="56" t="s">
        <v>178</v>
      </c>
      <c r="AV225" s="62">
        <v>440</v>
      </c>
      <c r="AW225" s="97" t="s">
        <v>178</v>
      </c>
      <c r="AX225" s="98">
        <v>4</v>
      </c>
      <c r="AY225" s="56" t="s">
        <v>178</v>
      </c>
      <c r="AZ225" s="64">
        <v>80</v>
      </c>
      <c r="BA225" s="63" t="s">
        <v>178</v>
      </c>
      <c r="BB225" s="88">
        <v>1</v>
      </c>
      <c r="BC225" s="56" t="s">
        <v>178</v>
      </c>
      <c r="BD225" s="761">
        <v>4660</v>
      </c>
      <c r="BE225" s="56" t="s">
        <v>178</v>
      </c>
      <c r="BF225" s="99">
        <v>235</v>
      </c>
      <c r="BG225" s="56" t="s">
        <v>184</v>
      </c>
      <c r="BH225" s="151">
        <v>4040</v>
      </c>
      <c r="BI225" s="63" t="s">
        <v>185</v>
      </c>
      <c r="BJ225" s="63">
        <v>40</v>
      </c>
      <c r="BK225" s="63" t="s">
        <v>181</v>
      </c>
      <c r="BL225" s="88" t="s">
        <v>186</v>
      </c>
      <c r="BN225" s="100" t="s">
        <v>414</v>
      </c>
    </row>
    <row r="226" spans="1:66" ht="37.5">
      <c r="A226" s="770"/>
      <c r="B226" s="117"/>
      <c r="C226" s="60"/>
      <c r="D226" s="73" t="s">
        <v>187</v>
      </c>
      <c r="F226" s="104">
        <v>39610</v>
      </c>
      <c r="G226" s="105"/>
      <c r="H226" s="57" t="s">
        <v>178</v>
      </c>
      <c r="I226" s="106">
        <v>370</v>
      </c>
      <c r="J226" s="107"/>
      <c r="K226" s="108" t="s">
        <v>413</v>
      </c>
      <c r="M226" s="758"/>
      <c r="N226" s="60"/>
      <c r="O226" s="60"/>
      <c r="P226" s="143"/>
      <c r="Q226" s="56" t="s">
        <v>178</v>
      </c>
      <c r="R226" s="106">
        <v>7070</v>
      </c>
      <c r="S226" s="109">
        <v>70</v>
      </c>
      <c r="T226" s="109" t="s">
        <v>179</v>
      </c>
      <c r="U226" s="56" t="s">
        <v>178</v>
      </c>
      <c r="V226" s="110">
        <v>49520</v>
      </c>
      <c r="W226" s="111" t="s">
        <v>178</v>
      </c>
      <c r="X226" s="111">
        <v>490</v>
      </c>
      <c r="Y226" s="112" t="s">
        <v>181</v>
      </c>
      <c r="Z226" s="56" t="s">
        <v>178</v>
      </c>
      <c r="AA226" s="113">
        <v>42450</v>
      </c>
      <c r="AB226" s="111" t="s">
        <v>178</v>
      </c>
      <c r="AC226" s="111">
        <v>420</v>
      </c>
      <c r="AD226" s="112" t="s">
        <v>181</v>
      </c>
      <c r="AF226" s="760"/>
      <c r="AG226" s="60"/>
      <c r="AH226" s="760"/>
      <c r="AI226" s="73"/>
      <c r="AK226" s="146"/>
      <c r="AL226" s="102"/>
      <c r="AM226" s="102"/>
      <c r="AN226" s="102"/>
      <c r="AO226" s="103"/>
      <c r="AQ226" s="758"/>
      <c r="AR226" s="102"/>
      <c r="AS226" s="102"/>
      <c r="AT226" s="103"/>
      <c r="AV226" s="118" t="s">
        <v>205</v>
      </c>
      <c r="AW226" s="119"/>
      <c r="AX226" s="120" t="s">
        <v>206</v>
      </c>
      <c r="AZ226" s="121" t="s">
        <v>205</v>
      </c>
      <c r="BA226" s="102"/>
      <c r="BB226" s="103" t="s">
        <v>206</v>
      </c>
      <c r="BD226" s="762"/>
      <c r="BF226" s="75" t="s">
        <v>443</v>
      </c>
      <c r="BH226" s="153"/>
      <c r="BI226" s="102"/>
      <c r="BJ226" s="102"/>
      <c r="BK226" s="102"/>
      <c r="BL226" s="103"/>
      <c r="BN226" s="116">
        <v>0.9</v>
      </c>
    </row>
    <row r="227" spans="1:66" ht="75">
      <c r="A227" s="770"/>
      <c r="B227" s="87" t="s">
        <v>195</v>
      </c>
      <c r="C227" s="63" t="s">
        <v>176</v>
      </c>
      <c r="D227" s="88" t="s">
        <v>177</v>
      </c>
      <c r="F227" s="89">
        <v>30820</v>
      </c>
      <c r="G227" s="90">
        <v>37890</v>
      </c>
      <c r="H227" s="57" t="s">
        <v>178</v>
      </c>
      <c r="I227" s="91">
        <v>280</v>
      </c>
      <c r="J227" s="92">
        <v>360</v>
      </c>
      <c r="K227" s="93" t="s">
        <v>413</v>
      </c>
      <c r="L227" s="56" t="s">
        <v>178</v>
      </c>
      <c r="M227" s="757">
        <v>810</v>
      </c>
      <c r="N227" s="144" t="s">
        <v>178</v>
      </c>
      <c r="O227" s="144">
        <v>8</v>
      </c>
      <c r="P227" s="142" t="s">
        <v>179</v>
      </c>
      <c r="Q227" s="56" t="s">
        <v>178</v>
      </c>
      <c r="R227" s="94">
        <v>7070</v>
      </c>
      <c r="S227" s="95">
        <v>70</v>
      </c>
      <c r="T227" s="109" t="s">
        <v>179</v>
      </c>
      <c r="V227" s="96"/>
      <c r="AA227" s="96" t="s">
        <v>180</v>
      </c>
      <c r="AE227" s="56" t="s">
        <v>178</v>
      </c>
      <c r="AF227" s="759" t="s">
        <v>184</v>
      </c>
      <c r="AG227" s="60" t="s">
        <v>178</v>
      </c>
      <c r="AH227" s="759" t="s">
        <v>184</v>
      </c>
      <c r="AI227" s="73"/>
      <c r="AJ227" s="56" t="s">
        <v>178</v>
      </c>
      <c r="AK227" s="145">
        <v>3530</v>
      </c>
      <c r="AL227" s="60" t="s">
        <v>182</v>
      </c>
      <c r="AM227" s="60" t="s">
        <v>178</v>
      </c>
      <c r="AN227" s="60">
        <v>30</v>
      </c>
      <c r="AO227" s="73" t="s">
        <v>183</v>
      </c>
      <c r="AP227" s="56" t="s">
        <v>178</v>
      </c>
      <c r="AQ227" s="757">
        <v>650</v>
      </c>
      <c r="AR227" s="60" t="s">
        <v>178</v>
      </c>
      <c r="AS227" s="60">
        <v>6</v>
      </c>
      <c r="AT227" s="73" t="s">
        <v>181</v>
      </c>
      <c r="AU227" s="56" t="s">
        <v>178</v>
      </c>
      <c r="AV227" s="59">
        <v>410</v>
      </c>
      <c r="AW227" s="114" t="s">
        <v>178</v>
      </c>
      <c r="AX227" s="115">
        <v>4</v>
      </c>
      <c r="AY227" s="56" t="s">
        <v>178</v>
      </c>
      <c r="AZ227" s="61">
        <v>70</v>
      </c>
      <c r="BA227" s="60" t="s">
        <v>178</v>
      </c>
      <c r="BB227" s="73">
        <v>1</v>
      </c>
      <c r="BC227" s="56" t="s">
        <v>178</v>
      </c>
      <c r="BD227" s="761">
        <v>4250</v>
      </c>
      <c r="BE227" s="56" t="s">
        <v>178</v>
      </c>
      <c r="BF227" s="99">
        <v>235</v>
      </c>
      <c r="BG227" s="56" t="s">
        <v>184</v>
      </c>
      <c r="BH227" s="152">
        <v>3530</v>
      </c>
      <c r="BI227" s="60" t="s">
        <v>185</v>
      </c>
      <c r="BJ227" s="60">
        <v>30</v>
      </c>
      <c r="BK227" s="60" t="s">
        <v>181</v>
      </c>
      <c r="BL227" s="73" t="s">
        <v>186</v>
      </c>
      <c r="BN227" s="100" t="s">
        <v>414</v>
      </c>
    </row>
    <row r="228" spans="1:66" ht="37.5">
      <c r="A228" s="770"/>
      <c r="B228" s="101"/>
      <c r="C228" s="102"/>
      <c r="D228" s="103" t="s">
        <v>187</v>
      </c>
      <c r="F228" s="104">
        <v>37890</v>
      </c>
      <c r="G228" s="105"/>
      <c r="H228" s="57" t="s">
        <v>178</v>
      </c>
      <c r="I228" s="106">
        <v>360</v>
      </c>
      <c r="J228" s="107"/>
      <c r="K228" s="108" t="s">
        <v>413</v>
      </c>
      <c r="M228" s="758"/>
      <c r="N228" s="140"/>
      <c r="O228" s="140"/>
      <c r="P228" s="141"/>
      <c r="Q228" s="56" t="s">
        <v>178</v>
      </c>
      <c r="R228" s="106">
        <v>7070</v>
      </c>
      <c r="S228" s="109">
        <v>70</v>
      </c>
      <c r="T228" s="109" t="s">
        <v>179</v>
      </c>
      <c r="U228" s="56" t="s">
        <v>178</v>
      </c>
      <c r="V228" s="110">
        <v>49520</v>
      </c>
      <c r="W228" s="111" t="s">
        <v>178</v>
      </c>
      <c r="X228" s="111">
        <v>490</v>
      </c>
      <c r="Y228" s="112" t="s">
        <v>181</v>
      </c>
      <c r="Z228" s="56" t="s">
        <v>178</v>
      </c>
      <c r="AA228" s="113">
        <v>42450</v>
      </c>
      <c r="AB228" s="111" t="s">
        <v>178</v>
      </c>
      <c r="AC228" s="111">
        <v>420</v>
      </c>
      <c r="AD228" s="112" t="s">
        <v>181</v>
      </c>
      <c r="AF228" s="760"/>
      <c r="AG228" s="102"/>
      <c r="AH228" s="760"/>
      <c r="AI228" s="103"/>
      <c r="AK228" s="146"/>
      <c r="AL228" s="60"/>
      <c r="AM228" s="60"/>
      <c r="AN228" s="60"/>
      <c r="AO228" s="73"/>
      <c r="AQ228" s="758"/>
      <c r="AR228" s="60"/>
      <c r="AS228" s="60"/>
      <c r="AT228" s="73"/>
      <c r="AV228" s="59" t="s">
        <v>205</v>
      </c>
      <c r="AW228" s="114"/>
      <c r="AX228" s="115" t="s">
        <v>206</v>
      </c>
      <c r="AZ228" s="61" t="s">
        <v>205</v>
      </c>
      <c r="BA228" s="60"/>
      <c r="BB228" s="73" t="s">
        <v>206</v>
      </c>
      <c r="BD228" s="762"/>
      <c r="BF228" s="75" t="s">
        <v>443</v>
      </c>
      <c r="BH228" s="152"/>
      <c r="BI228" s="60"/>
      <c r="BJ228" s="60"/>
      <c r="BK228" s="60"/>
      <c r="BL228" s="73"/>
      <c r="BN228" s="116">
        <v>0.91</v>
      </c>
    </row>
    <row r="229" spans="1:66" ht="75">
      <c r="A229" s="770"/>
      <c r="B229" s="117" t="s">
        <v>196</v>
      </c>
      <c r="C229" s="60" t="s">
        <v>176</v>
      </c>
      <c r="D229" s="73" t="s">
        <v>177</v>
      </c>
      <c r="F229" s="89">
        <v>29450</v>
      </c>
      <c r="G229" s="90">
        <v>36520</v>
      </c>
      <c r="H229" s="57" t="s">
        <v>178</v>
      </c>
      <c r="I229" s="91">
        <v>270</v>
      </c>
      <c r="J229" s="92">
        <v>340</v>
      </c>
      <c r="K229" s="93" t="s">
        <v>413</v>
      </c>
      <c r="L229" s="56" t="s">
        <v>178</v>
      </c>
      <c r="M229" s="757">
        <v>720</v>
      </c>
      <c r="N229" s="60" t="s">
        <v>178</v>
      </c>
      <c r="O229" s="60">
        <v>7</v>
      </c>
      <c r="P229" s="143" t="s">
        <v>179</v>
      </c>
      <c r="Q229" s="56" t="s">
        <v>178</v>
      </c>
      <c r="R229" s="94">
        <v>7070</v>
      </c>
      <c r="S229" s="95">
        <v>70</v>
      </c>
      <c r="T229" s="109" t="s">
        <v>179</v>
      </c>
      <c r="V229" s="96"/>
      <c r="AA229" s="96" t="s">
        <v>180</v>
      </c>
      <c r="AE229" s="56" t="s">
        <v>178</v>
      </c>
      <c r="AF229" s="759">
        <v>640</v>
      </c>
      <c r="AG229" s="60" t="s">
        <v>178</v>
      </c>
      <c r="AH229" s="759">
        <v>6</v>
      </c>
      <c r="AI229" s="73" t="s">
        <v>181</v>
      </c>
      <c r="AJ229" s="56" t="s">
        <v>178</v>
      </c>
      <c r="AK229" s="145">
        <v>3140</v>
      </c>
      <c r="AL229" s="63" t="s">
        <v>182</v>
      </c>
      <c r="AM229" s="63" t="s">
        <v>178</v>
      </c>
      <c r="AN229" s="63">
        <v>30</v>
      </c>
      <c r="AO229" s="88" t="s">
        <v>183</v>
      </c>
      <c r="AP229" s="56" t="s">
        <v>178</v>
      </c>
      <c r="AQ229" s="757">
        <v>570</v>
      </c>
      <c r="AR229" s="63" t="s">
        <v>178</v>
      </c>
      <c r="AS229" s="63">
        <v>5</v>
      </c>
      <c r="AT229" s="88" t="s">
        <v>181</v>
      </c>
      <c r="AU229" s="56" t="s">
        <v>178</v>
      </c>
      <c r="AV229" s="62">
        <v>370</v>
      </c>
      <c r="AW229" s="97" t="s">
        <v>178</v>
      </c>
      <c r="AX229" s="98">
        <v>3</v>
      </c>
      <c r="AY229" s="56" t="s">
        <v>178</v>
      </c>
      <c r="AZ229" s="64">
        <v>60</v>
      </c>
      <c r="BA229" s="63" t="s">
        <v>178</v>
      </c>
      <c r="BB229" s="88">
        <v>1</v>
      </c>
      <c r="BC229" s="56" t="s">
        <v>178</v>
      </c>
      <c r="BD229" s="761">
        <v>3920</v>
      </c>
      <c r="BE229" s="56" t="s">
        <v>178</v>
      </c>
      <c r="BF229" s="99">
        <v>235</v>
      </c>
      <c r="BG229" s="56" t="s">
        <v>184</v>
      </c>
      <c r="BH229" s="151">
        <v>3140</v>
      </c>
      <c r="BI229" s="63" t="s">
        <v>185</v>
      </c>
      <c r="BJ229" s="63">
        <v>30</v>
      </c>
      <c r="BK229" s="63" t="s">
        <v>181</v>
      </c>
      <c r="BL229" s="88" t="s">
        <v>186</v>
      </c>
      <c r="BN229" s="100" t="s">
        <v>414</v>
      </c>
    </row>
    <row r="230" spans="1:66" ht="37.5">
      <c r="A230" s="770"/>
      <c r="B230" s="117"/>
      <c r="C230" s="60"/>
      <c r="D230" s="73" t="s">
        <v>187</v>
      </c>
      <c r="F230" s="104">
        <v>36520</v>
      </c>
      <c r="G230" s="105"/>
      <c r="H230" s="57" t="s">
        <v>178</v>
      </c>
      <c r="I230" s="106">
        <v>340</v>
      </c>
      <c r="J230" s="107"/>
      <c r="K230" s="108" t="s">
        <v>413</v>
      </c>
      <c r="M230" s="758"/>
      <c r="N230" s="60"/>
      <c r="O230" s="60"/>
      <c r="P230" s="143"/>
      <c r="Q230" s="56" t="s">
        <v>178</v>
      </c>
      <c r="R230" s="106">
        <v>7070</v>
      </c>
      <c r="S230" s="109">
        <v>70</v>
      </c>
      <c r="T230" s="109" t="s">
        <v>179</v>
      </c>
      <c r="U230" s="56" t="s">
        <v>178</v>
      </c>
      <c r="V230" s="110">
        <v>49520</v>
      </c>
      <c r="W230" s="111" t="s">
        <v>178</v>
      </c>
      <c r="X230" s="111">
        <v>490</v>
      </c>
      <c r="Y230" s="112" t="s">
        <v>181</v>
      </c>
      <c r="Z230" s="56" t="s">
        <v>178</v>
      </c>
      <c r="AA230" s="113">
        <v>42450</v>
      </c>
      <c r="AB230" s="111" t="s">
        <v>178</v>
      </c>
      <c r="AC230" s="111">
        <v>420</v>
      </c>
      <c r="AD230" s="112" t="s">
        <v>181</v>
      </c>
      <c r="AF230" s="760"/>
      <c r="AG230" s="60"/>
      <c r="AH230" s="760"/>
      <c r="AI230" s="73"/>
      <c r="AK230" s="146"/>
      <c r="AL230" s="102"/>
      <c r="AM230" s="102"/>
      <c r="AN230" s="102"/>
      <c r="AO230" s="103"/>
      <c r="AQ230" s="758"/>
      <c r="AR230" s="102"/>
      <c r="AS230" s="102"/>
      <c r="AT230" s="103"/>
      <c r="AV230" s="118" t="s">
        <v>205</v>
      </c>
      <c r="AW230" s="119"/>
      <c r="AX230" s="120" t="s">
        <v>206</v>
      </c>
      <c r="AZ230" s="121" t="s">
        <v>205</v>
      </c>
      <c r="BA230" s="102"/>
      <c r="BB230" s="103" t="s">
        <v>206</v>
      </c>
      <c r="BD230" s="762"/>
      <c r="BF230" s="75" t="s">
        <v>443</v>
      </c>
      <c r="BH230" s="153"/>
      <c r="BI230" s="102"/>
      <c r="BJ230" s="102"/>
      <c r="BK230" s="102"/>
      <c r="BL230" s="103"/>
      <c r="BN230" s="116">
        <v>0.94</v>
      </c>
    </row>
    <row r="231" spans="1:66" ht="75">
      <c r="A231" s="770"/>
      <c r="B231" s="87" t="s">
        <v>197</v>
      </c>
      <c r="C231" s="63" t="s">
        <v>176</v>
      </c>
      <c r="D231" s="88" t="s">
        <v>177</v>
      </c>
      <c r="F231" s="89">
        <v>28380</v>
      </c>
      <c r="G231" s="90">
        <v>35450</v>
      </c>
      <c r="H231" s="57" t="s">
        <v>178</v>
      </c>
      <c r="I231" s="91">
        <v>260</v>
      </c>
      <c r="J231" s="92">
        <v>330</v>
      </c>
      <c r="K231" s="93" t="s">
        <v>413</v>
      </c>
      <c r="L231" s="56" t="s">
        <v>178</v>
      </c>
      <c r="M231" s="757">
        <v>650</v>
      </c>
      <c r="N231" s="144" t="s">
        <v>178</v>
      </c>
      <c r="O231" s="144">
        <v>6</v>
      </c>
      <c r="P231" s="142" t="s">
        <v>179</v>
      </c>
      <c r="Q231" s="56" t="s">
        <v>178</v>
      </c>
      <c r="R231" s="94">
        <v>7070</v>
      </c>
      <c r="S231" s="95">
        <v>70</v>
      </c>
      <c r="T231" s="109" t="s">
        <v>179</v>
      </c>
      <c r="V231" s="96"/>
      <c r="AA231" s="96" t="s">
        <v>180</v>
      </c>
      <c r="AE231" s="56" t="s">
        <v>178</v>
      </c>
      <c r="AF231" s="759">
        <v>570</v>
      </c>
      <c r="AG231" s="63" t="s">
        <v>178</v>
      </c>
      <c r="AH231" s="759">
        <v>5</v>
      </c>
      <c r="AI231" s="88" t="s">
        <v>181</v>
      </c>
      <c r="AJ231" s="56" t="s">
        <v>178</v>
      </c>
      <c r="AK231" s="145">
        <v>2820</v>
      </c>
      <c r="AL231" s="60" t="s">
        <v>182</v>
      </c>
      <c r="AM231" s="60" t="s">
        <v>178</v>
      </c>
      <c r="AN231" s="60">
        <v>20</v>
      </c>
      <c r="AO231" s="73" t="s">
        <v>183</v>
      </c>
      <c r="AP231" s="56" t="s">
        <v>178</v>
      </c>
      <c r="AQ231" s="757">
        <v>520</v>
      </c>
      <c r="AR231" s="60" t="s">
        <v>178</v>
      </c>
      <c r="AS231" s="60">
        <v>5</v>
      </c>
      <c r="AT231" s="73" t="s">
        <v>181</v>
      </c>
      <c r="AU231" s="56" t="s">
        <v>178</v>
      </c>
      <c r="AV231" s="59">
        <v>350</v>
      </c>
      <c r="AW231" s="114" t="s">
        <v>178</v>
      </c>
      <c r="AX231" s="115">
        <v>3</v>
      </c>
      <c r="AY231" s="56" t="s">
        <v>178</v>
      </c>
      <c r="AZ231" s="61">
        <v>60</v>
      </c>
      <c r="BA231" s="60" t="s">
        <v>178</v>
      </c>
      <c r="BB231" s="73">
        <v>1</v>
      </c>
      <c r="BC231" s="56" t="s">
        <v>178</v>
      </c>
      <c r="BD231" s="761">
        <v>3660</v>
      </c>
      <c r="BE231" s="56" t="s">
        <v>178</v>
      </c>
      <c r="BF231" s="99">
        <v>235</v>
      </c>
      <c r="BG231" s="56" t="s">
        <v>184</v>
      </c>
      <c r="BH231" s="152">
        <v>2830</v>
      </c>
      <c r="BI231" s="60" t="s">
        <v>185</v>
      </c>
      <c r="BJ231" s="60">
        <v>20</v>
      </c>
      <c r="BK231" s="60" t="s">
        <v>181</v>
      </c>
      <c r="BL231" s="73" t="s">
        <v>186</v>
      </c>
      <c r="BN231" s="100" t="s">
        <v>414</v>
      </c>
    </row>
    <row r="232" spans="1:66" ht="37.5">
      <c r="A232" s="770"/>
      <c r="B232" s="101"/>
      <c r="C232" s="102"/>
      <c r="D232" s="103" t="s">
        <v>187</v>
      </c>
      <c r="F232" s="104">
        <v>35450</v>
      </c>
      <c r="G232" s="105"/>
      <c r="H232" s="57" t="s">
        <v>178</v>
      </c>
      <c r="I232" s="106">
        <v>330</v>
      </c>
      <c r="J232" s="107"/>
      <c r="K232" s="108" t="s">
        <v>413</v>
      </c>
      <c r="M232" s="758"/>
      <c r="N232" s="140"/>
      <c r="O232" s="140"/>
      <c r="P232" s="141"/>
      <c r="Q232" s="56" t="s">
        <v>178</v>
      </c>
      <c r="R232" s="106">
        <v>7070</v>
      </c>
      <c r="S232" s="109">
        <v>70</v>
      </c>
      <c r="T232" s="109" t="s">
        <v>179</v>
      </c>
      <c r="U232" s="56" t="s">
        <v>178</v>
      </c>
      <c r="V232" s="110">
        <v>49520</v>
      </c>
      <c r="W232" s="111" t="s">
        <v>178</v>
      </c>
      <c r="X232" s="111">
        <v>490</v>
      </c>
      <c r="Y232" s="112" t="s">
        <v>181</v>
      </c>
      <c r="Z232" s="56" t="s">
        <v>178</v>
      </c>
      <c r="AA232" s="113">
        <v>42450</v>
      </c>
      <c r="AB232" s="111" t="s">
        <v>178</v>
      </c>
      <c r="AC232" s="111">
        <v>420</v>
      </c>
      <c r="AD232" s="112" t="s">
        <v>181</v>
      </c>
      <c r="AF232" s="760"/>
      <c r="AG232" s="102"/>
      <c r="AH232" s="760"/>
      <c r="AI232" s="103"/>
      <c r="AK232" s="146"/>
      <c r="AL232" s="60"/>
      <c r="AM232" s="60"/>
      <c r="AN232" s="60"/>
      <c r="AO232" s="73"/>
      <c r="AQ232" s="758"/>
      <c r="AR232" s="60"/>
      <c r="AS232" s="60"/>
      <c r="AT232" s="73"/>
      <c r="AV232" s="59" t="s">
        <v>205</v>
      </c>
      <c r="AW232" s="114"/>
      <c r="AX232" s="115" t="s">
        <v>206</v>
      </c>
      <c r="AZ232" s="61" t="s">
        <v>205</v>
      </c>
      <c r="BA232" s="60"/>
      <c r="BB232" s="73" t="s">
        <v>206</v>
      </c>
      <c r="BD232" s="762"/>
      <c r="BF232" s="75" t="s">
        <v>443</v>
      </c>
      <c r="BH232" s="152"/>
      <c r="BI232" s="60"/>
      <c r="BJ232" s="60"/>
      <c r="BK232" s="60"/>
      <c r="BL232" s="73"/>
      <c r="BN232" s="116">
        <v>0.98</v>
      </c>
    </row>
    <row r="233" spans="1:66" ht="75">
      <c r="A233" s="770"/>
      <c r="B233" s="117" t="s">
        <v>198</v>
      </c>
      <c r="C233" s="60" t="s">
        <v>176</v>
      </c>
      <c r="D233" s="73" t="s">
        <v>177</v>
      </c>
      <c r="F233" s="89">
        <v>26760</v>
      </c>
      <c r="G233" s="90">
        <v>33830</v>
      </c>
      <c r="H233" s="57" t="s">
        <v>178</v>
      </c>
      <c r="I233" s="91">
        <v>240</v>
      </c>
      <c r="J233" s="92">
        <v>310</v>
      </c>
      <c r="K233" s="93" t="s">
        <v>413</v>
      </c>
      <c r="L233" s="56" t="s">
        <v>178</v>
      </c>
      <c r="M233" s="757">
        <v>540</v>
      </c>
      <c r="N233" s="60" t="s">
        <v>178</v>
      </c>
      <c r="O233" s="60">
        <v>5</v>
      </c>
      <c r="P233" s="143" t="s">
        <v>179</v>
      </c>
      <c r="Q233" s="56" t="s">
        <v>178</v>
      </c>
      <c r="R233" s="94">
        <v>7070</v>
      </c>
      <c r="S233" s="95">
        <v>70</v>
      </c>
      <c r="T233" s="109" t="s">
        <v>179</v>
      </c>
      <c r="V233" s="96"/>
      <c r="AA233" s="96" t="s">
        <v>180</v>
      </c>
      <c r="AE233" s="56" t="s">
        <v>178</v>
      </c>
      <c r="AF233" s="759">
        <v>480</v>
      </c>
      <c r="AG233" s="60" t="s">
        <v>178</v>
      </c>
      <c r="AH233" s="759">
        <v>4</v>
      </c>
      <c r="AI233" s="73" t="s">
        <v>181</v>
      </c>
      <c r="AJ233" s="56" t="s">
        <v>178</v>
      </c>
      <c r="AK233" s="145">
        <v>2350</v>
      </c>
      <c r="AL233" s="63" t="s">
        <v>182</v>
      </c>
      <c r="AM233" s="63" t="s">
        <v>178</v>
      </c>
      <c r="AN233" s="63">
        <v>20</v>
      </c>
      <c r="AO233" s="88" t="s">
        <v>183</v>
      </c>
      <c r="AP233" s="56" t="s">
        <v>178</v>
      </c>
      <c r="AQ233" s="757">
        <v>500</v>
      </c>
      <c r="AR233" s="63" t="s">
        <v>178</v>
      </c>
      <c r="AS233" s="63">
        <v>5</v>
      </c>
      <c r="AT233" s="88" t="s">
        <v>181</v>
      </c>
      <c r="AU233" s="56" t="s">
        <v>178</v>
      </c>
      <c r="AV233" s="62">
        <v>300</v>
      </c>
      <c r="AW233" s="97" t="s">
        <v>178</v>
      </c>
      <c r="AX233" s="98">
        <v>3</v>
      </c>
      <c r="AY233" s="56" t="s">
        <v>178</v>
      </c>
      <c r="AZ233" s="64">
        <v>50</v>
      </c>
      <c r="BA233" s="63" t="s">
        <v>178</v>
      </c>
      <c r="BB233" s="88">
        <v>1</v>
      </c>
      <c r="BC233" s="56" t="s">
        <v>178</v>
      </c>
      <c r="BD233" s="761">
        <v>3160</v>
      </c>
      <c r="BE233" s="56" t="s">
        <v>178</v>
      </c>
      <c r="BF233" s="99">
        <v>235</v>
      </c>
      <c r="BG233" s="56" t="s">
        <v>184</v>
      </c>
      <c r="BH233" s="151">
        <v>2350</v>
      </c>
      <c r="BI233" s="63" t="s">
        <v>185</v>
      </c>
      <c r="BJ233" s="63">
        <v>20</v>
      </c>
      <c r="BK233" s="63" t="s">
        <v>181</v>
      </c>
      <c r="BL233" s="88" t="s">
        <v>186</v>
      </c>
      <c r="BN233" s="100" t="s">
        <v>414</v>
      </c>
    </row>
    <row r="234" spans="1:66" ht="37.5">
      <c r="A234" s="770"/>
      <c r="B234" s="117"/>
      <c r="C234" s="60"/>
      <c r="D234" s="73" t="s">
        <v>187</v>
      </c>
      <c r="F234" s="104">
        <v>33830</v>
      </c>
      <c r="G234" s="105"/>
      <c r="H234" s="57" t="s">
        <v>178</v>
      </c>
      <c r="I234" s="106">
        <v>310</v>
      </c>
      <c r="J234" s="107"/>
      <c r="K234" s="108" t="s">
        <v>413</v>
      </c>
      <c r="M234" s="758"/>
      <c r="N234" s="60"/>
      <c r="O234" s="60"/>
      <c r="P234" s="143"/>
      <c r="Q234" s="56" t="s">
        <v>178</v>
      </c>
      <c r="R234" s="106">
        <v>7070</v>
      </c>
      <c r="S234" s="109">
        <v>70</v>
      </c>
      <c r="T234" s="109" t="s">
        <v>179</v>
      </c>
      <c r="U234" s="56" t="s">
        <v>178</v>
      </c>
      <c r="V234" s="110">
        <v>49520</v>
      </c>
      <c r="W234" s="111" t="s">
        <v>178</v>
      </c>
      <c r="X234" s="111">
        <v>490</v>
      </c>
      <c r="Y234" s="112" t="s">
        <v>181</v>
      </c>
      <c r="Z234" s="56" t="s">
        <v>178</v>
      </c>
      <c r="AA234" s="113">
        <v>42450</v>
      </c>
      <c r="AB234" s="111" t="s">
        <v>178</v>
      </c>
      <c r="AC234" s="111">
        <v>420</v>
      </c>
      <c r="AD234" s="112" t="s">
        <v>181</v>
      </c>
      <c r="AF234" s="760"/>
      <c r="AG234" s="60"/>
      <c r="AH234" s="760"/>
      <c r="AI234" s="73"/>
      <c r="AK234" s="146"/>
      <c r="AL234" s="102"/>
      <c r="AM234" s="102"/>
      <c r="AN234" s="102"/>
      <c r="AO234" s="103"/>
      <c r="AQ234" s="758"/>
      <c r="AR234" s="102"/>
      <c r="AS234" s="102"/>
      <c r="AT234" s="103"/>
      <c r="AV234" s="118" t="s">
        <v>205</v>
      </c>
      <c r="AW234" s="119"/>
      <c r="AX234" s="120" t="s">
        <v>206</v>
      </c>
      <c r="AZ234" s="121" t="s">
        <v>205</v>
      </c>
      <c r="BA234" s="102"/>
      <c r="BB234" s="103" t="s">
        <v>206</v>
      </c>
      <c r="BD234" s="762"/>
      <c r="BF234" s="75" t="s">
        <v>443</v>
      </c>
      <c r="BH234" s="153"/>
      <c r="BI234" s="102"/>
      <c r="BJ234" s="102"/>
      <c r="BK234" s="102"/>
      <c r="BL234" s="103"/>
      <c r="BN234" s="116">
        <v>0.91</v>
      </c>
    </row>
    <row r="235" spans="1:66" ht="75">
      <c r="A235" s="770"/>
      <c r="B235" s="87" t="s">
        <v>199</v>
      </c>
      <c r="C235" s="63" t="s">
        <v>176</v>
      </c>
      <c r="D235" s="88" t="s">
        <v>177</v>
      </c>
      <c r="F235" s="89">
        <v>25590</v>
      </c>
      <c r="G235" s="90">
        <v>32660</v>
      </c>
      <c r="H235" s="57" t="s">
        <v>178</v>
      </c>
      <c r="I235" s="91">
        <v>230</v>
      </c>
      <c r="J235" s="92">
        <v>300</v>
      </c>
      <c r="K235" s="93" t="s">
        <v>413</v>
      </c>
      <c r="L235" s="56" t="s">
        <v>178</v>
      </c>
      <c r="M235" s="757">
        <v>460</v>
      </c>
      <c r="N235" s="144" t="s">
        <v>178</v>
      </c>
      <c r="O235" s="144">
        <v>4</v>
      </c>
      <c r="P235" s="142" t="s">
        <v>179</v>
      </c>
      <c r="Q235" s="56" t="s">
        <v>178</v>
      </c>
      <c r="R235" s="94">
        <v>7070</v>
      </c>
      <c r="S235" s="95">
        <v>70</v>
      </c>
      <c r="T235" s="109" t="s">
        <v>179</v>
      </c>
      <c r="V235" s="96"/>
      <c r="AA235" s="96" t="s">
        <v>180</v>
      </c>
      <c r="AE235" s="56" t="s">
        <v>178</v>
      </c>
      <c r="AF235" s="759">
        <v>410</v>
      </c>
      <c r="AG235" s="63" t="s">
        <v>178</v>
      </c>
      <c r="AH235" s="759">
        <v>4</v>
      </c>
      <c r="AI235" s="88" t="s">
        <v>181</v>
      </c>
      <c r="AJ235" s="56" t="s">
        <v>178</v>
      </c>
      <c r="AK235" s="145">
        <v>2020</v>
      </c>
      <c r="AL235" s="60" t="s">
        <v>182</v>
      </c>
      <c r="AM235" s="60" t="s">
        <v>178</v>
      </c>
      <c r="AN235" s="60">
        <v>20</v>
      </c>
      <c r="AO235" s="73" t="s">
        <v>183</v>
      </c>
      <c r="AP235" s="56" t="s">
        <v>178</v>
      </c>
      <c r="AQ235" s="757">
        <v>500</v>
      </c>
      <c r="AR235" s="60" t="s">
        <v>178</v>
      </c>
      <c r="AS235" s="60">
        <v>5</v>
      </c>
      <c r="AT235" s="73" t="s">
        <v>181</v>
      </c>
      <c r="AU235" s="56" t="s">
        <v>178</v>
      </c>
      <c r="AV235" s="59">
        <v>270</v>
      </c>
      <c r="AW235" s="114" t="s">
        <v>178</v>
      </c>
      <c r="AX235" s="115">
        <v>2</v>
      </c>
      <c r="AY235" s="56" t="s">
        <v>178</v>
      </c>
      <c r="AZ235" s="61">
        <v>40</v>
      </c>
      <c r="BA235" s="60" t="s">
        <v>178</v>
      </c>
      <c r="BB235" s="73">
        <v>1</v>
      </c>
      <c r="BC235" s="56" t="s">
        <v>178</v>
      </c>
      <c r="BD235" s="761">
        <v>2810</v>
      </c>
      <c r="BE235" s="56" t="s">
        <v>178</v>
      </c>
      <c r="BF235" s="99">
        <v>235</v>
      </c>
      <c r="BG235" s="56" t="s">
        <v>184</v>
      </c>
      <c r="BH235" s="152">
        <v>2020</v>
      </c>
      <c r="BI235" s="60" t="s">
        <v>185</v>
      </c>
      <c r="BJ235" s="60">
        <v>20</v>
      </c>
      <c r="BK235" s="60" t="s">
        <v>181</v>
      </c>
      <c r="BL235" s="73" t="s">
        <v>186</v>
      </c>
      <c r="BN235" s="100" t="s">
        <v>414</v>
      </c>
    </row>
    <row r="236" spans="1:66" ht="37.5">
      <c r="A236" s="770"/>
      <c r="B236" s="101"/>
      <c r="C236" s="102"/>
      <c r="D236" s="103" t="s">
        <v>187</v>
      </c>
      <c r="F236" s="104">
        <v>32660</v>
      </c>
      <c r="G236" s="105"/>
      <c r="H236" s="57" t="s">
        <v>178</v>
      </c>
      <c r="I236" s="106">
        <v>300</v>
      </c>
      <c r="J236" s="107"/>
      <c r="K236" s="108" t="s">
        <v>413</v>
      </c>
      <c r="M236" s="758"/>
      <c r="N236" s="140"/>
      <c r="O236" s="140"/>
      <c r="P236" s="141"/>
      <c r="Q236" s="56" t="s">
        <v>178</v>
      </c>
      <c r="R236" s="106">
        <v>7070</v>
      </c>
      <c r="S236" s="109">
        <v>70</v>
      </c>
      <c r="T236" s="109" t="s">
        <v>179</v>
      </c>
      <c r="U236" s="56" t="s">
        <v>178</v>
      </c>
      <c r="V236" s="110">
        <v>49520</v>
      </c>
      <c r="W236" s="111" t="s">
        <v>178</v>
      </c>
      <c r="X236" s="111">
        <v>490</v>
      </c>
      <c r="Y236" s="112" t="s">
        <v>181</v>
      </c>
      <c r="Z236" s="56" t="s">
        <v>178</v>
      </c>
      <c r="AA236" s="113">
        <v>42450</v>
      </c>
      <c r="AB236" s="111" t="s">
        <v>178</v>
      </c>
      <c r="AC236" s="111">
        <v>420</v>
      </c>
      <c r="AD236" s="112" t="s">
        <v>181</v>
      </c>
      <c r="AF236" s="760"/>
      <c r="AG236" s="102"/>
      <c r="AH236" s="760"/>
      <c r="AI236" s="103"/>
      <c r="AK236" s="146"/>
      <c r="AL236" s="60"/>
      <c r="AM236" s="60"/>
      <c r="AN236" s="60"/>
      <c r="AO236" s="73"/>
      <c r="AQ236" s="758"/>
      <c r="AR236" s="60"/>
      <c r="AS236" s="60"/>
      <c r="AT236" s="73"/>
      <c r="AV236" s="59" t="s">
        <v>205</v>
      </c>
      <c r="AW236" s="114"/>
      <c r="AX236" s="115" t="s">
        <v>206</v>
      </c>
      <c r="AZ236" s="61" t="s">
        <v>205</v>
      </c>
      <c r="BA236" s="60"/>
      <c r="BB236" s="73" t="s">
        <v>206</v>
      </c>
      <c r="BD236" s="762"/>
      <c r="BF236" s="75" t="s">
        <v>443</v>
      </c>
      <c r="BH236" s="152"/>
      <c r="BI236" s="60"/>
      <c r="BJ236" s="60"/>
      <c r="BK236" s="60"/>
      <c r="BL236" s="73"/>
      <c r="BN236" s="116">
        <v>0.95</v>
      </c>
    </row>
    <row r="237" spans="1:66" ht="75">
      <c r="A237" s="770"/>
      <c r="B237" s="117" t="s">
        <v>200</v>
      </c>
      <c r="C237" s="60" t="s">
        <v>176</v>
      </c>
      <c r="D237" s="73" t="s">
        <v>177</v>
      </c>
      <c r="F237" s="89">
        <v>24720</v>
      </c>
      <c r="G237" s="90">
        <v>31790</v>
      </c>
      <c r="H237" s="57" t="s">
        <v>178</v>
      </c>
      <c r="I237" s="91">
        <v>220</v>
      </c>
      <c r="J237" s="92">
        <v>290</v>
      </c>
      <c r="K237" s="93" t="s">
        <v>413</v>
      </c>
      <c r="L237" s="56" t="s">
        <v>178</v>
      </c>
      <c r="M237" s="757">
        <v>400</v>
      </c>
      <c r="N237" s="60" t="s">
        <v>178</v>
      </c>
      <c r="O237" s="60">
        <v>4</v>
      </c>
      <c r="P237" s="143" t="s">
        <v>179</v>
      </c>
      <c r="Q237" s="56" t="s">
        <v>178</v>
      </c>
      <c r="R237" s="94">
        <v>7070</v>
      </c>
      <c r="S237" s="95">
        <v>70</v>
      </c>
      <c r="T237" s="109" t="s">
        <v>179</v>
      </c>
      <c r="V237" s="96"/>
      <c r="AA237" s="96" t="s">
        <v>180</v>
      </c>
      <c r="AE237" s="56" t="s">
        <v>178</v>
      </c>
      <c r="AF237" s="759">
        <v>360</v>
      </c>
      <c r="AG237" s="60" t="s">
        <v>178</v>
      </c>
      <c r="AH237" s="759">
        <v>3</v>
      </c>
      <c r="AI237" s="73" t="s">
        <v>181</v>
      </c>
      <c r="AJ237" s="56" t="s">
        <v>178</v>
      </c>
      <c r="AK237" s="145">
        <v>1760</v>
      </c>
      <c r="AL237" s="63" t="s">
        <v>182</v>
      </c>
      <c r="AM237" s="63" t="s">
        <v>178</v>
      </c>
      <c r="AN237" s="63">
        <v>10</v>
      </c>
      <c r="AO237" s="88" t="s">
        <v>183</v>
      </c>
      <c r="AP237" s="56" t="s">
        <v>178</v>
      </c>
      <c r="AQ237" s="757">
        <v>500</v>
      </c>
      <c r="AR237" s="63" t="s">
        <v>178</v>
      </c>
      <c r="AS237" s="63">
        <v>5</v>
      </c>
      <c r="AT237" s="88" t="s">
        <v>181</v>
      </c>
      <c r="AU237" s="56" t="s">
        <v>178</v>
      </c>
      <c r="AV237" s="62">
        <v>250</v>
      </c>
      <c r="AW237" s="97" t="s">
        <v>178</v>
      </c>
      <c r="AX237" s="98">
        <v>2</v>
      </c>
      <c r="AY237" s="56" t="s">
        <v>178</v>
      </c>
      <c r="AZ237" s="64">
        <v>40</v>
      </c>
      <c r="BA237" s="63" t="s">
        <v>178</v>
      </c>
      <c r="BB237" s="88">
        <v>1</v>
      </c>
      <c r="BC237" s="56" t="s">
        <v>178</v>
      </c>
      <c r="BD237" s="761">
        <v>2540</v>
      </c>
      <c r="BE237" s="56" t="s">
        <v>178</v>
      </c>
      <c r="BF237" s="99">
        <v>235</v>
      </c>
      <c r="BG237" s="56" t="s">
        <v>184</v>
      </c>
      <c r="BH237" s="151">
        <v>1760</v>
      </c>
      <c r="BI237" s="63" t="s">
        <v>185</v>
      </c>
      <c r="BJ237" s="63">
        <v>10</v>
      </c>
      <c r="BK237" s="63" t="s">
        <v>181</v>
      </c>
      <c r="BL237" s="88" t="s">
        <v>186</v>
      </c>
      <c r="BN237" s="100" t="s">
        <v>414</v>
      </c>
    </row>
    <row r="238" spans="1:66" ht="37.5">
      <c r="A238" s="770"/>
      <c r="B238" s="117"/>
      <c r="C238" s="60"/>
      <c r="D238" s="73" t="s">
        <v>187</v>
      </c>
      <c r="F238" s="104">
        <v>31790</v>
      </c>
      <c r="G238" s="105"/>
      <c r="H238" s="57" t="s">
        <v>178</v>
      </c>
      <c r="I238" s="106">
        <v>290</v>
      </c>
      <c r="J238" s="107"/>
      <c r="K238" s="108" t="s">
        <v>413</v>
      </c>
      <c r="M238" s="758"/>
      <c r="N238" s="60"/>
      <c r="O238" s="60"/>
      <c r="P238" s="143"/>
      <c r="Q238" s="56" t="s">
        <v>178</v>
      </c>
      <c r="R238" s="106">
        <v>7070</v>
      </c>
      <c r="S238" s="109">
        <v>70</v>
      </c>
      <c r="T238" s="109" t="s">
        <v>179</v>
      </c>
      <c r="U238" s="56" t="s">
        <v>178</v>
      </c>
      <c r="V238" s="110">
        <v>49520</v>
      </c>
      <c r="W238" s="111" t="s">
        <v>178</v>
      </c>
      <c r="X238" s="111">
        <v>490</v>
      </c>
      <c r="Y238" s="112" t="s">
        <v>181</v>
      </c>
      <c r="Z238" s="56" t="s">
        <v>178</v>
      </c>
      <c r="AA238" s="113">
        <v>42450</v>
      </c>
      <c r="AB238" s="111" t="s">
        <v>178</v>
      </c>
      <c r="AC238" s="111">
        <v>420</v>
      </c>
      <c r="AD238" s="112" t="s">
        <v>181</v>
      </c>
      <c r="AF238" s="760"/>
      <c r="AG238" s="60"/>
      <c r="AH238" s="760"/>
      <c r="AI238" s="73"/>
      <c r="AK238" s="146"/>
      <c r="AL238" s="102"/>
      <c r="AM238" s="102"/>
      <c r="AN238" s="102"/>
      <c r="AO238" s="103"/>
      <c r="AQ238" s="758"/>
      <c r="AR238" s="102"/>
      <c r="AS238" s="102"/>
      <c r="AT238" s="103"/>
      <c r="AV238" s="118" t="s">
        <v>205</v>
      </c>
      <c r="AW238" s="119"/>
      <c r="AX238" s="120" t="s">
        <v>206</v>
      </c>
      <c r="AZ238" s="121" t="s">
        <v>205</v>
      </c>
      <c r="BA238" s="102"/>
      <c r="BB238" s="103" t="s">
        <v>206</v>
      </c>
      <c r="BD238" s="762"/>
      <c r="BF238" s="75" t="s">
        <v>443</v>
      </c>
      <c r="BH238" s="153"/>
      <c r="BI238" s="102"/>
      <c r="BJ238" s="102"/>
      <c r="BK238" s="102"/>
      <c r="BL238" s="103"/>
      <c r="BN238" s="116">
        <v>0.99</v>
      </c>
    </row>
    <row r="239" spans="1:66" ht="75">
      <c r="A239" s="770"/>
      <c r="B239" s="87" t="s">
        <v>201</v>
      </c>
      <c r="C239" s="63" t="s">
        <v>176</v>
      </c>
      <c r="D239" s="88" t="s">
        <v>177</v>
      </c>
      <c r="F239" s="89">
        <v>24050</v>
      </c>
      <c r="G239" s="90">
        <v>31120</v>
      </c>
      <c r="H239" s="57" t="s">
        <v>178</v>
      </c>
      <c r="I239" s="91">
        <v>220</v>
      </c>
      <c r="J239" s="92">
        <v>290</v>
      </c>
      <c r="K239" s="93" t="s">
        <v>413</v>
      </c>
      <c r="L239" s="56" t="s">
        <v>178</v>
      </c>
      <c r="M239" s="757">
        <v>360</v>
      </c>
      <c r="N239" s="144" t="s">
        <v>178</v>
      </c>
      <c r="O239" s="144">
        <v>3</v>
      </c>
      <c r="P239" s="142" t="s">
        <v>179</v>
      </c>
      <c r="Q239" s="56" t="s">
        <v>178</v>
      </c>
      <c r="R239" s="94">
        <v>7070</v>
      </c>
      <c r="S239" s="95">
        <v>70</v>
      </c>
      <c r="T239" s="109" t="s">
        <v>179</v>
      </c>
      <c r="V239" s="96"/>
      <c r="AA239" s="96" t="s">
        <v>180</v>
      </c>
      <c r="AE239" s="56" t="s">
        <v>178</v>
      </c>
      <c r="AF239" s="759">
        <v>320</v>
      </c>
      <c r="AG239" s="63" t="s">
        <v>178</v>
      </c>
      <c r="AH239" s="759">
        <v>3</v>
      </c>
      <c r="AI239" s="88" t="s">
        <v>181</v>
      </c>
      <c r="AJ239" s="56" t="s">
        <v>178</v>
      </c>
      <c r="AK239" s="145">
        <v>1570</v>
      </c>
      <c r="AL239" s="60" t="s">
        <v>182</v>
      </c>
      <c r="AM239" s="60" t="s">
        <v>178</v>
      </c>
      <c r="AN239" s="60">
        <v>10</v>
      </c>
      <c r="AO239" s="73" t="s">
        <v>183</v>
      </c>
      <c r="AP239" s="56" t="s">
        <v>178</v>
      </c>
      <c r="AQ239" s="757">
        <v>500</v>
      </c>
      <c r="AR239" s="60" t="s">
        <v>178</v>
      </c>
      <c r="AS239" s="60">
        <v>5</v>
      </c>
      <c r="AT239" s="73" t="s">
        <v>181</v>
      </c>
      <c r="AU239" s="56" t="s">
        <v>178</v>
      </c>
      <c r="AV239" s="59">
        <v>220</v>
      </c>
      <c r="AW239" s="114" t="s">
        <v>178</v>
      </c>
      <c r="AX239" s="115">
        <v>2</v>
      </c>
      <c r="AY239" s="56" t="s">
        <v>178</v>
      </c>
      <c r="AZ239" s="61">
        <v>40</v>
      </c>
      <c r="BA239" s="60" t="s">
        <v>178</v>
      </c>
      <c r="BB239" s="73">
        <v>1</v>
      </c>
      <c r="BC239" s="56" t="s">
        <v>178</v>
      </c>
      <c r="BD239" s="761">
        <v>2440</v>
      </c>
      <c r="BE239" s="56" t="s">
        <v>178</v>
      </c>
      <c r="BF239" s="99">
        <v>235</v>
      </c>
      <c r="BG239" s="56" t="s">
        <v>184</v>
      </c>
      <c r="BH239" s="152">
        <v>1570</v>
      </c>
      <c r="BI239" s="60" t="s">
        <v>185</v>
      </c>
      <c r="BJ239" s="60">
        <v>10</v>
      </c>
      <c r="BK239" s="60" t="s">
        <v>181</v>
      </c>
      <c r="BL239" s="73" t="s">
        <v>186</v>
      </c>
      <c r="BN239" s="100" t="s">
        <v>414</v>
      </c>
    </row>
    <row r="240" spans="1:66" ht="37.5">
      <c r="A240" s="770"/>
      <c r="B240" s="101"/>
      <c r="C240" s="102"/>
      <c r="D240" s="103" t="s">
        <v>187</v>
      </c>
      <c r="F240" s="104">
        <v>31120</v>
      </c>
      <c r="G240" s="105"/>
      <c r="H240" s="57" t="s">
        <v>178</v>
      </c>
      <c r="I240" s="106">
        <v>290</v>
      </c>
      <c r="J240" s="107"/>
      <c r="K240" s="108" t="s">
        <v>413</v>
      </c>
      <c r="M240" s="758"/>
      <c r="N240" s="140"/>
      <c r="O240" s="140"/>
      <c r="P240" s="141"/>
      <c r="Q240" s="56" t="s">
        <v>178</v>
      </c>
      <c r="R240" s="106">
        <v>7070</v>
      </c>
      <c r="S240" s="109">
        <v>70</v>
      </c>
      <c r="T240" s="109" t="s">
        <v>179</v>
      </c>
      <c r="U240" s="56" t="s">
        <v>178</v>
      </c>
      <c r="V240" s="110">
        <v>49520</v>
      </c>
      <c r="W240" s="111" t="s">
        <v>178</v>
      </c>
      <c r="X240" s="111">
        <v>490</v>
      </c>
      <c r="Y240" s="112" t="s">
        <v>181</v>
      </c>
      <c r="Z240" s="56" t="s">
        <v>178</v>
      </c>
      <c r="AA240" s="113">
        <v>42450</v>
      </c>
      <c r="AB240" s="111" t="s">
        <v>178</v>
      </c>
      <c r="AC240" s="111">
        <v>420</v>
      </c>
      <c r="AD240" s="112" t="s">
        <v>181</v>
      </c>
      <c r="AF240" s="760"/>
      <c r="AG240" s="102"/>
      <c r="AH240" s="760"/>
      <c r="AI240" s="103"/>
      <c r="AK240" s="146"/>
      <c r="AL240" s="60"/>
      <c r="AM240" s="60"/>
      <c r="AN240" s="60"/>
      <c r="AO240" s="73"/>
      <c r="AQ240" s="758"/>
      <c r="AR240" s="60"/>
      <c r="AS240" s="60"/>
      <c r="AT240" s="73"/>
      <c r="AV240" s="59" t="s">
        <v>205</v>
      </c>
      <c r="AW240" s="114"/>
      <c r="AX240" s="115" t="s">
        <v>206</v>
      </c>
      <c r="AZ240" s="61" t="s">
        <v>205</v>
      </c>
      <c r="BA240" s="60"/>
      <c r="BB240" s="73" t="s">
        <v>206</v>
      </c>
      <c r="BD240" s="762"/>
      <c r="BF240" s="75" t="s">
        <v>443</v>
      </c>
      <c r="BH240" s="152"/>
      <c r="BI240" s="60"/>
      <c r="BJ240" s="60"/>
      <c r="BK240" s="60"/>
      <c r="BL240" s="73"/>
      <c r="BN240" s="116">
        <v>0.98</v>
      </c>
    </row>
    <row r="241" spans="1:66" ht="75">
      <c r="A241" s="770"/>
      <c r="B241" s="117" t="s">
        <v>202</v>
      </c>
      <c r="C241" s="60" t="s">
        <v>176</v>
      </c>
      <c r="D241" s="73" t="s">
        <v>177</v>
      </c>
      <c r="F241" s="89">
        <v>23510</v>
      </c>
      <c r="G241" s="90">
        <v>30580</v>
      </c>
      <c r="H241" s="57" t="s">
        <v>178</v>
      </c>
      <c r="I241" s="91">
        <v>210</v>
      </c>
      <c r="J241" s="92">
        <v>280</v>
      </c>
      <c r="K241" s="93" t="s">
        <v>413</v>
      </c>
      <c r="L241" s="56" t="s">
        <v>178</v>
      </c>
      <c r="M241" s="757">
        <v>320</v>
      </c>
      <c r="N241" s="60" t="s">
        <v>178</v>
      </c>
      <c r="O241" s="60">
        <v>3</v>
      </c>
      <c r="P241" s="143" t="s">
        <v>179</v>
      </c>
      <c r="Q241" s="56" t="s">
        <v>178</v>
      </c>
      <c r="R241" s="94">
        <v>7070</v>
      </c>
      <c r="S241" s="95">
        <v>70</v>
      </c>
      <c r="T241" s="109" t="s">
        <v>179</v>
      </c>
      <c r="V241" s="96"/>
      <c r="AA241" s="96" t="s">
        <v>180</v>
      </c>
      <c r="AE241" s="56" t="s">
        <v>178</v>
      </c>
      <c r="AF241" s="759">
        <v>280</v>
      </c>
      <c r="AG241" s="60" t="s">
        <v>178</v>
      </c>
      <c r="AH241" s="759">
        <v>2</v>
      </c>
      <c r="AI241" s="73" t="s">
        <v>181</v>
      </c>
      <c r="AJ241" s="56" t="s">
        <v>178</v>
      </c>
      <c r="AK241" s="145">
        <v>1410</v>
      </c>
      <c r="AL241" s="63" t="s">
        <v>182</v>
      </c>
      <c r="AM241" s="63" t="s">
        <v>178</v>
      </c>
      <c r="AN241" s="63">
        <v>10</v>
      </c>
      <c r="AO241" s="88" t="s">
        <v>183</v>
      </c>
      <c r="AP241" s="56" t="s">
        <v>178</v>
      </c>
      <c r="AQ241" s="757">
        <v>500</v>
      </c>
      <c r="AR241" s="63" t="s">
        <v>178</v>
      </c>
      <c r="AS241" s="63">
        <v>5</v>
      </c>
      <c r="AT241" s="88" t="s">
        <v>181</v>
      </c>
      <c r="AU241" s="56" t="s">
        <v>178</v>
      </c>
      <c r="AV241" s="62">
        <v>200</v>
      </c>
      <c r="AW241" s="97" t="s">
        <v>178</v>
      </c>
      <c r="AX241" s="98">
        <v>2</v>
      </c>
      <c r="AY241" s="56" t="s">
        <v>178</v>
      </c>
      <c r="AZ241" s="64">
        <v>30</v>
      </c>
      <c r="BA241" s="63" t="s">
        <v>178</v>
      </c>
      <c r="BB241" s="88">
        <v>1</v>
      </c>
      <c r="BC241" s="56" t="s">
        <v>178</v>
      </c>
      <c r="BD241" s="761">
        <v>2360</v>
      </c>
      <c r="BE241" s="56" t="s">
        <v>178</v>
      </c>
      <c r="BF241" s="99">
        <v>235</v>
      </c>
      <c r="BG241" s="56" t="s">
        <v>184</v>
      </c>
      <c r="BH241" s="151">
        <v>1410</v>
      </c>
      <c r="BI241" s="63" t="s">
        <v>185</v>
      </c>
      <c r="BJ241" s="63">
        <v>10</v>
      </c>
      <c r="BK241" s="63" t="s">
        <v>181</v>
      </c>
      <c r="BL241" s="88" t="s">
        <v>186</v>
      </c>
      <c r="BN241" s="100" t="s">
        <v>414</v>
      </c>
    </row>
    <row r="242" spans="1:66" ht="37.5">
      <c r="A242" s="770"/>
      <c r="B242" s="117"/>
      <c r="C242" s="60"/>
      <c r="D242" s="73" t="s">
        <v>187</v>
      </c>
      <c r="F242" s="104">
        <v>30580</v>
      </c>
      <c r="G242" s="105"/>
      <c r="H242" s="57" t="s">
        <v>178</v>
      </c>
      <c r="I242" s="106">
        <v>280</v>
      </c>
      <c r="J242" s="107"/>
      <c r="K242" s="108" t="s">
        <v>413</v>
      </c>
      <c r="M242" s="758"/>
      <c r="N242" s="60"/>
      <c r="O242" s="60"/>
      <c r="P242" s="143"/>
      <c r="Q242" s="56" t="s">
        <v>178</v>
      </c>
      <c r="R242" s="106">
        <v>7070</v>
      </c>
      <c r="S242" s="109">
        <v>70</v>
      </c>
      <c r="T242" s="109" t="s">
        <v>179</v>
      </c>
      <c r="U242" s="56" t="s">
        <v>178</v>
      </c>
      <c r="V242" s="110">
        <v>49520</v>
      </c>
      <c r="W242" s="111" t="s">
        <v>178</v>
      </c>
      <c r="X242" s="111">
        <v>490</v>
      </c>
      <c r="Y242" s="112" t="s">
        <v>181</v>
      </c>
      <c r="Z242" s="56" t="s">
        <v>178</v>
      </c>
      <c r="AA242" s="113">
        <v>42450</v>
      </c>
      <c r="AB242" s="111" t="s">
        <v>178</v>
      </c>
      <c r="AC242" s="111">
        <v>420</v>
      </c>
      <c r="AD242" s="112" t="s">
        <v>181</v>
      </c>
      <c r="AF242" s="760"/>
      <c r="AG242" s="60"/>
      <c r="AH242" s="760"/>
      <c r="AI242" s="73"/>
      <c r="AK242" s="146"/>
      <c r="AL242" s="102"/>
      <c r="AM242" s="102"/>
      <c r="AN242" s="102"/>
      <c r="AO242" s="103"/>
      <c r="AQ242" s="758"/>
      <c r="AR242" s="102"/>
      <c r="AS242" s="102"/>
      <c r="AT242" s="103"/>
      <c r="AV242" s="118" t="s">
        <v>205</v>
      </c>
      <c r="AW242" s="119"/>
      <c r="AX242" s="120" t="s">
        <v>206</v>
      </c>
      <c r="AZ242" s="121" t="s">
        <v>205</v>
      </c>
      <c r="BA242" s="102"/>
      <c r="BB242" s="103" t="s">
        <v>206</v>
      </c>
      <c r="BD242" s="762"/>
      <c r="BF242" s="75" t="s">
        <v>443</v>
      </c>
      <c r="BH242" s="153"/>
      <c r="BI242" s="102"/>
      <c r="BJ242" s="102"/>
      <c r="BK242" s="102"/>
      <c r="BL242" s="103"/>
      <c r="BN242" s="116">
        <v>0.98</v>
      </c>
    </row>
    <row r="243" spans="1:66" ht="37.5">
      <c r="A243" s="770"/>
      <c r="B243" s="87" t="s">
        <v>203</v>
      </c>
      <c r="C243" s="63" t="s">
        <v>176</v>
      </c>
      <c r="D243" s="88" t="s">
        <v>177</v>
      </c>
      <c r="F243" s="89">
        <v>21790</v>
      </c>
      <c r="G243" s="90">
        <v>28860</v>
      </c>
      <c r="H243" s="57" t="s">
        <v>178</v>
      </c>
      <c r="I243" s="91">
        <v>190</v>
      </c>
      <c r="J243" s="92">
        <v>260</v>
      </c>
      <c r="K243" s="93" t="s">
        <v>413</v>
      </c>
      <c r="L243" s="56" t="s">
        <v>178</v>
      </c>
      <c r="M243" s="757">
        <v>290</v>
      </c>
      <c r="N243" s="144" t="s">
        <v>178</v>
      </c>
      <c r="O243" s="144">
        <v>2</v>
      </c>
      <c r="P243" s="142" t="s">
        <v>179</v>
      </c>
      <c r="Q243" s="56" t="s">
        <v>178</v>
      </c>
      <c r="R243" s="94">
        <v>7070</v>
      </c>
      <c r="S243" s="95">
        <v>70</v>
      </c>
      <c r="T243" s="109" t="s">
        <v>179</v>
      </c>
      <c r="V243" s="96"/>
      <c r="AA243" s="96" t="s">
        <v>180</v>
      </c>
      <c r="AE243" s="56" t="s">
        <v>178</v>
      </c>
      <c r="AF243" s="759">
        <v>260</v>
      </c>
      <c r="AG243" s="63" t="s">
        <v>178</v>
      </c>
      <c r="AH243" s="759">
        <v>2</v>
      </c>
      <c r="AI243" s="88" t="s">
        <v>181</v>
      </c>
      <c r="AJ243" s="56" t="s">
        <v>178</v>
      </c>
      <c r="AK243" s="145">
        <v>1280</v>
      </c>
      <c r="AL243" s="60" t="s">
        <v>182</v>
      </c>
      <c r="AM243" s="60" t="s">
        <v>178</v>
      </c>
      <c r="AN243" s="60">
        <v>10</v>
      </c>
      <c r="AO243" s="73" t="s">
        <v>183</v>
      </c>
      <c r="AP243" s="56" t="s">
        <v>178</v>
      </c>
      <c r="AQ243" s="757">
        <v>500</v>
      </c>
      <c r="AR243" s="60" t="s">
        <v>178</v>
      </c>
      <c r="AS243" s="60">
        <v>5</v>
      </c>
      <c r="AT243" s="73" t="s">
        <v>181</v>
      </c>
      <c r="AU243" s="56" t="s">
        <v>178</v>
      </c>
      <c r="AV243" s="59">
        <v>180</v>
      </c>
      <c r="AW243" s="114" t="s">
        <v>178</v>
      </c>
      <c r="AX243" s="115">
        <v>1</v>
      </c>
      <c r="AY243" s="56" t="s">
        <v>178</v>
      </c>
      <c r="AZ243" s="61">
        <v>30</v>
      </c>
      <c r="BA243" s="60" t="s">
        <v>178</v>
      </c>
      <c r="BB243" s="73">
        <v>1</v>
      </c>
      <c r="BC243" s="56" t="s">
        <v>178</v>
      </c>
      <c r="BD243" s="761">
        <v>2150</v>
      </c>
      <c r="BE243" s="56" t="s">
        <v>178</v>
      </c>
      <c r="BF243" s="99">
        <v>235</v>
      </c>
      <c r="BG243" s="56" t="s">
        <v>184</v>
      </c>
      <c r="BH243" s="152">
        <v>1280</v>
      </c>
      <c r="BI243" s="60" t="s">
        <v>185</v>
      </c>
      <c r="BJ243" s="60">
        <v>10</v>
      </c>
      <c r="BK243" s="60" t="s">
        <v>181</v>
      </c>
      <c r="BL243" s="73" t="s">
        <v>186</v>
      </c>
      <c r="BN243" s="100" t="s">
        <v>414</v>
      </c>
    </row>
    <row r="244" spans="1:66" ht="37.5">
      <c r="A244" s="770"/>
      <c r="B244" s="101"/>
      <c r="C244" s="102"/>
      <c r="D244" s="103" t="s">
        <v>187</v>
      </c>
      <c r="F244" s="104">
        <v>28860</v>
      </c>
      <c r="G244" s="105"/>
      <c r="H244" s="57" t="s">
        <v>178</v>
      </c>
      <c r="I244" s="106">
        <v>260</v>
      </c>
      <c r="J244" s="107"/>
      <c r="K244" s="108" t="s">
        <v>413</v>
      </c>
      <c r="M244" s="758"/>
      <c r="N244" s="140"/>
      <c r="O244" s="140"/>
      <c r="P244" s="141"/>
      <c r="Q244" s="56" t="s">
        <v>178</v>
      </c>
      <c r="R244" s="106">
        <v>7070</v>
      </c>
      <c r="S244" s="109">
        <v>70</v>
      </c>
      <c r="T244" s="109" t="s">
        <v>179</v>
      </c>
      <c r="U244" s="56" t="s">
        <v>178</v>
      </c>
      <c r="V244" s="110">
        <v>49520</v>
      </c>
      <c r="W244" s="111" t="s">
        <v>178</v>
      </c>
      <c r="X244" s="111">
        <v>490</v>
      </c>
      <c r="Y244" s="112" t="s">
        <v>181</v>
      </c>
      <c r="Z244" s="56" t="s">
        <v>178</v>
      </c>
      <c r="AA244" s="113">
        <v>42450</v>
      </c>
      <c r="AB244" s="111" t="s">
        <v>178</v>
      </c>
      <c r="AC244" s="111">
        <v>420</v>
      </c>
      <c r="AD244" s="112" t="s">
        <v>181</v>
      </c>
      <c r="AF244" s="760"/>
      <c r="AG244" s="102"/>
      <c r="AH244" s="760"/>
      <c r="AI244" s="103"/>
      <c r="AK244" s="146"/>
      <c r="AL244" s="60"/>
      <c r="AM244" s="60"/>
      <c r="AN244" s="60"/>
      <c r="AO244" s="73"/>
      <c r="AQ244" s="758"/>
      <c r="AR244" s="60"/>
      <c r="AS244" s="60"/>
      <c r="AT244" s="73"/>
      <c r="AV244" s="59" t="s">
        <v>205</v>
      </c>
      <c r="AW244" s="114"/>
      <c r="AX244" s="115" t="s">
        <v>206</v>
      </c>
      <c r="AZ244" s="61" t="s">
        <v>205</v>
      </c>
      <c r="BA244" s="60"/>
      <c r="BB244" s="73" t="s">
        <v>206</v>
      </c>
      <c r="BD244" s="762"/>
      <c r="BF244" s="75" t="s">
        <v>443</v>
      </c>
      <c r="BH244" s="152"/>
      <c r="BI244" s="60"/>
      <c r="BJ244" s="60"/>
      <c r="BK244" s="60"/>
      <c r="BL244" s="73"/>
      <c r="BN244" s="122">
        <v>0.98</v>
      </c>
    </row>
    <row r="245" spans="1:66" ht="37.5">
      <c r="A245" s="770" t="s">
        <v>212</v>
      </c>
      <c r="B245" s="117" t="s">
        <v>175</v>
      </c>
      <c r="C245" s="60" t="s">
        <v>176</v>
      </c>
      <c r="D245" s="73" t="s">
        <v>177</v>
      </c>
      <c r="F245" s="89">
        <v>99280</v>
      </c>
      <c r="G245" s="90">
        <v>106160</v>
      </c>
      <c r="H245" s="57" t="s">
        <v>178</v>
      </c>
      <c r="I245" s="91">
        <v>970</v>
      </c>
      <c r="J245" s="92">
        <v>1040</v>
      </c>
      <c r="K245" s="93" t="s">
        <v>413</v>
      </c>
      <c r="L245" s="56" t="s">
        <v>178</v>
      </c>
      <c r="M245" s="757">
        <v>6290</v>
      </c>
      <c r="N245" s="60" t="s">
        <v>178</v>
      </c>
      <c r="O245" s="60">
        <v>60</v>
      </c>
      <c r="P245" s="143" t="s">
        <v>179</v>
      </c>
      <c r="Q245" s="56" t="s">
        <v>178</v>
      </c>
      <c r="R245" s="94">
        <v>6880</v>
      </c>
      <c r="S245" s="95">
        <v>60</v>
      </c>
      <c r="T245" s="109" t="s">
        <v>179</v>
      </c>
      <c r="V245" s="96"/>
      <c r="AA245" s="96" t="s">
        <v>180</v>
      </c>
      <c r="AE245" s="56" t="s">
        <v>178</v>
      </c>
      <c r="AF245" s="759">
        <v>5780</v>
      </c>
      <c r="AG245" s="60" t="s">
        <v>178</v>
      </c>
      <c r="AH245" s="759">
        <v>50</v>
      </c>
      <c r="AI245" s="73" t="s">
        <v>181</v>
      </c>
      <c r="AJ245" s="56" t="s">
        <v>178</v>
      </c>
      <c r="AK245" s="145">
        <v>27550</v>
      </c>
      <c r="AL245" s="63" t="s">
        <v>182</v>
      </c>
      <c r="AM245" s="63" t="s">
        <v>178</v>
      </c>
      <c r="AN245" s="63">
        <v>270</v>
      </c>
      <c r="AO245" s="88" t="s">
        <v>183</v>
      </c>
      <c r="AP245" s="56" t="s">
        <v>178</v>
      </c>
      <c r="AQ245" s="757">
        <v>3640</v>
      </c>
      <c r="AR245" s="63" t="s">
        <v>178</v>
      </c>
      <c r="AS245" s="63">
        <v>30</v>
      </c>
      <c r="AT245" s="88" t="s">
        <v>181</v>
      </c>
      <c r="AU245" s="56" t="s">
        <v>178</v>
      </c>
      <c r="AV245" s="62">
        <v>2730</v>
      </c>
      <c r="AW245" s="97" t="s">
        <v>178</v>
      </c>
      <c r="AX245" s="98">
        <v>20</v>
      </c>
      <c r="AY245" s="56" t="s">
        <v>178</v>
      </c>
      <c r="AZ245" s="64">
        <v>480</v>
      </c>
      <c r="BA245" s="63" t="s">
        <v>178</v>
      </c>
      <c r="BB245" s="88">
        <v>4</v>
      </c>
      <c r="BC245" s="56" t="s">
        <v>178</v>
      </c>
      <c r="BD245" s="761">
        <v>27330</v>
      </c>
      <c r="BE245" s="56" t="s">
        <v>178</v>
      </c>
      <c r="BF245" s="99">
        <v>235</v>
      </c>
      <c r="BG245" s="56" t="s">
        <v>184</v>
      </c>
      <c r="BH245" s="151">
        <v>27550</v>
      </c>
      <c r="BI245" s="63" t="s">
        <v>185</v>
      </c>
      <c r="BJ245" s="63">
        <v>270</v>
      </c>
      <c r="BK245" s="63" t="s">
        <v>181</v>
      </c>
      <c r="BL245" s="88" t="s">
        <v>186</v>
      </c>
      <c r="BN245" s="100" t="s">
        <v>414</v>
      </c>
    </row>
    <row r="246" spans="1:66" ht="37.5">
      <c r="A246" s="770"/>
      <c r="B246" s="117"/>
      <c r="C246" s="60"/>
      <c r="D246" s="73" t="s">
        <v>187</v>
      </c>
      <c r="F246" s="104">
        <v>106160</v>
      </c>
      <c r="G246" s="105"/>
      <c r="H246" s="57" t="s">
        <v>178</v>
      </c>
      <c r="I246" s="106">
        <v>1040</v>
      </c>
      <c r="J246" s="107"/>
      <c r="K246" s="108" t="s">
        <v>413</v>
      </c>
      <c r="M246" s="758"/>
      <c r="N246" s="60"/>
      <c r="O246" s="60"/>
      <c r="P246" s="143"/>
      <c r="Q246" s="56" t="s">
        <v>178</v>
      </c>
      <c r="R246" s="106">
        <v>6880</v>
      </c>
      <c r="S246" s="109">
        <v>60</v>
      </c>
      <c r="T246" s="109" t="s">
        <v>179</v>
      </c>
      <c r="U246" s="56" t="s">
        <v>178</v>
      </c>
      <c r="V246" s="110">
        <v>48220</v>
      </c>
      <c r="W246" s="111" t="s">
        <v>178</v>
      </c>
      <c r="X246" s="111">
        <v>480</v>
      </c>
      <c r="Y246" s="112" t="s">
        <v>181</v>
      </c>
      <c r="Z246" s="56" t="s">
        <v>178</v>
      </c>
      <c r="AA246" s="113">
        <v>41340</v>
      </c>
      <c r="AB246" s="111" t="s">
        <v>178</v>
      </c>
      <c r="AC246" s="111">
        <v>410</v>
      </c>
      <c r="AD246" s="112" t="s">
        <v>181</v>
      </c>
      <c r="AF246" s="760"/>
      <c r="AG246" s="60"/>
      <c r="AH246" s="760"/>
      <c r="AI246" s="73"/>
      <c r="AK246" s="146"/>
      <c r="AL246" s="102"/>
      <c r="AM246" s="102"/>
      <c r="AN246" s="102"/>
      <c r="AO246" s="103"/>
      <c r="AQ246" s="758"/>
      <c r="AR246" s="102"/>
      <c r="AS246" s="102"/>
      <c r="AT246" s="103"/>
      <c r="AV246" s="118" t="s">
        <v>441</v>
      </c>
      <c r="AW246" s="119"/>
      <c r="AX246" s="120" t="s">
        <v>442</v>
      </c>
      <c r="AZ246" s="121" t="s">
        <v>441</v>
      </c>
      <c r="BA246" s="102"/>
      <c r="BB246" s="103" t="s">
        <v>442</v>
      </c>
      <c r="BD246" s="762"/>
      <c r="BF246" s="75" t="s">
        <v>443</v>
      </c>
      <c r="BH246" s="153"/>
      <c r="BI246" s="102"/>
      <c r="BJ246" s="102"/>
      <c r="BK246" s="102"/>
      <c r="BL246" s="103"/>
      <c r="BN246" s="116">
        <v>0.63</v>
      </c>
    </row>
    <row r="247" spans="1:66" ht="75">
      <c r="A247" s="770"/>
      <c r="B247" s="87" t="s">
        <v>188</v>
      </c>
      <c r="C247" s="63" t="s">
        <v>176</v>
      </c>
      <c r="D247" s="88" t="s">
        <v>177</v>
      </c>
      <c r="F247" s="89">
        <v>61360</v>
      </c>
      <c r="G247" s="90">
        <v>68240</v>
      </c>
      <c r="H247" s="57" t="s">
        <v>178</v>
      </c>
      <c r="I247" s="91">
        <v>590</v>
      </c>
      <c r="J247" s="92">
        <v>660</v>
      </c>
      <c r="K247" s="93" t="s">
        <v>413</v>
      </c>
      <c r="L247" s="56" t="s">
        <v>178</v>
      </c>
      <c r="M247" s="757">
        <v>3770</v>
      </c>
      <c r="N247" s="144" t="s">
        <v>178</v>
      </c>
      <c r="O247" s="144">
        <v>30</v>
      </c>
      <c r="P247" s="142" t="s">
        <v>179</v>
      </c>
      <c r="Q247" s="56" t="s">
        <v>178</v>
      </c>
      <c r="R247" s="94">
        <v>6880</v>
      </c>
      <c r="S247" s="95">
        <v>60</v>
      </c>
      <c r="T247" s="109" t="s">
        <v>179</v>
      </c>
      <c r="V247" s="96"/>
      <c r="AA247" s="96" t="s">
        <v>180</v>
      </c>
      <c r="AE247" s="56" t="s">
        <v>178</v>
      </c>
      <c r="AF247" s="759">
        <v>3470</v>
      </c>
      <c r="AG247" s="63" t="s">
        <v>178</v>
      </c>
      <c r="AH247" s="759">
        <v>30</v>
      </c>
      <c r="AI247" s="88" t="s">
        <v>181</v>
      </c>
      <c r="AJ247" s="56" t="s">
        <v>178</v>
      </c>
      <c r="AK247" s="145">
        <v>16530</v>
      </c>
      <c r="AL247" s="60" t="s">
        <v>182</v>
      </c>
      <c r="AM247" s="60" t="s">
        <v>178</v>
      </c>
      <c r="AN247" s="60">
        <v>160</v>
      </c>
      <c r="AO247" s="73" t="s">
        <v>183</v>
      </c>
      <c r="AP247" s="56" t="s">
        <v>178</v>
      </c>
      <c r="AQ247" s="757">
        <v>2490</v>
      </c>
      <c r="AR247" s="60" t="s">
        <v>178</v>
      </c>
      <c r="AS247" s="60">
        <v>20</v>
      </c>
      <c r="AT247" s="73" t="s">
        <v>181</v>
      </c>
      <c r="AU247" s="56" t="s">
        <v>178</v>
      </c>
      <c r="AV247" s="59">
        <v>1630</v>
      </c>
      <c r="AW247" s="114" t="s">
        <v>178</v>
      </c>
      <c r="AX247" s="115">
        <v>10</v>
      </c>
      <c r="AY247" s="56" t="s">
        <v>178</v>
      </c>
      <c r="AZ247" s="61">
        <v>290</v>
      </c>
      <c r="BA247" s="60" t="s">
        <v>178</v>
      </c>
      <c r="BB247" s="73">
        <v>2</v>
      </c>
      <c r="BC247" s="56" t="s">
        <v>178</v>
      </c>
      <c r="BD247" s="761">
        <v>16800</v>
      </c>
      <c r="BE247" s="56" t="s">
        <v>178</v>
      </c>
      <c r="BF247" s="99">
        <v>235</v>
      </c>
      <c r="BG247" s="56" t="s">
        <v>184</v>
      </c>
      <c r="BH247" s="152">
        <v>16530</v>
      </c>
      <c r="BI247" s="60" t="s">
        <v>185</v>
      </c>
      <c r="BJ247" s="60">
        <v>160</v>
      </c>
      <c r="BK247" s="60" t="s">
        <v>181</v>
      </c>
      <c r="BL247" s="73" t="s">
        <v>186</v>
      </c>
      <c r="BN247" s="100" t="s">
        <v>414</v>
      </c>
    </row>
    <row r="248" spans="1:66" ht="37.5">
      <c r="A248" s="770"/>
      <c r="B248" s="101"/>
      <c r="C248" s="102"/>
      <c r="D248" s="103" t="s">
        <v>187</v>
      </c>
      <c r="F248" s="104">
        <v>68240</v>
      </c>
      <c r="G248" s="105"/>
      <c r="H248" s="57" t="s">
        <v>178</v>
      </c>
      <c r="I248" s="106">
        <v>660</v>
      </c>
      <c r="J248" s="107"/>
      <c r="K248" s="108" t="s">
        <v>413</v>
      </c>
      <c r="M248" s="758"/>
      <c r="N248" s="140"/>
      <c r="O248" s="140"/>
      <c r="P248" s="141"/>
      <c r="Q248" s="56" t="s">
        <v>178</v>
      </c>
      <c r="R248" s="106">
        <v>6880</v>
      </c>
      <c r="S248" s="109">
        <v>60</v>
      </c>
      <c r="T248" s="109" t="s">
        <v>179</v>
      </c>
      <c r="U248" s="56" t="s">
        <v>178</v>
      </c>
      <c r="V248" s="110">
        <v>48220</v>
      </c>
      <c r="W248" s="111" t="s">
        <v>178</v>
      </c>
      <c r="X248" s="111">
        <v>480</v>
      </c>
      <c r="Y248" s="112" t="s">
        <v>181</v>
      </c>
      <c r="Z248" s="56" t="s">
        <v>178</v>
      </c>
      <c r="AA248" s="113">
        <v>41340</v>
      </c>
      <c r="AB248" s="111" t="s">
        <v>178</v>
      </c>
      <c r="AC248" s="111">
        <v>410</v>
      </c>
      <c r="AD248" s="112" t="s">
        <v>181</v>
      </c>
      <c r="AF248" s="760"/>
      <c r="AG248" s="102"/>
      <c r="AH248" s="760"/>
      <c r="AI248" s="103"/>
      <c r="AK248" s="146"/>
      <c r="AL248" s="60"/>
      <c r="AM248" s="60"/>
      <c r="AN248" s="60"/>
      <c r="AO248" s="73"/>
      <c r="AQ248" s="758"/>
      <c r="AR248" s="60"/>
      <c r="AS248" s="60"/>
      <c r="AT248" s="73"/>
      <c r="AV248" s="59" t="s">
        <v>205</v>
      </c>
      <c r="AW248" s="114"/>
      <c r="AX248" s="115" t="s">
        <v>206</v>
      </c>
      <c r="AZ248" s="61" t="s">
        <v>205</v>
      </c>
      <c r="BA248" s="60"/>
      <c r="BB248" s="73" t="s">
        <v>206</v>
      </c>
      <c r="BD248" s="762"/>
      <c r="BF248" s="75" t="s">
        <v>443</v>
      </c>
      <c r="BH248" s="152"/>
      <c r="BI248" s="60"/>
      <c r="BJ248" s="60"/>
      <c r="BK248" s="60"/>
      <c r="BL248" s="73"/>
      <c r="BN248" s="116">
        <v>0.75</v>
      </c>
    </row>
    <row r="249" spans="1:66" ht="75">
      <c r="A249" s="770"/>
      <c r="B249" s="117" t="s">
        <v>189</v>
      </c>
      <c r="C249" s="60" t="s">
        <v>176</v>
      </c>
      <c r="D249" s="73" t="s">
        <v>177</v>
      </c>
      <c r="F249" s="89">
        <v>45100</v>
      </c>
      <c r="G249" s="90">
        <v>51980</v>
      </c>
      <c r="H249" s="57" t="s">
        <v>178</v>
      </c>
      <c r="I249" s="91">
        <v>430</v>
      </c>
      <c r="J249" s="92">
        <v>500</v>
      </c>
      <c r="K249" s="93" t="s">
        <v>413</v>
      </c>
      <c r="L249" s="56" t="s">
        <v>178</v>
      </c>
      <c r="M249" s="757">
        <v>2690</v>
      </c>
      <c r="N249" s="60" t="s">
        <v>178</v>
      </c>
      <c r="O249" s="60">
        <v>20</v>
      </c>
      <c r="P249" s="143" t="s">
        <v>179</v>
      </c>
      <c r="Q249" s="56" t="s">
        <v>178</v>
      </c>
      <c r="R249" s="94">
        <v>6880</v>
      </c>
      <c r="S249" s="95">
        <v>60</v>
      </c>
      <c r="T249" s="109" t="s">
        <v>179</v>
      </c>
      <c r="V249" s="96"/>
      <c r="AA249" s="96" t="s">
        <v>180</v>
      </c>
      <c r="AE249" s="56" t="s">
        <v>178</v>
      </c>
      <c r="AF249" s="759">
        <v>2480</v>
      </c>
      <c r="AG249" s="63" t="s">
        <v>178</v>
      </c>
      <c r="AH249" s="759">
        <v>20</v>
      </c>
      <c r="AI249" s="88" t="s">
        <v>181</v>
      </c>
      <c r="AJ249" s="56" t="s">
        <v>178</v>
      </c>
      <c r="AK249" s="145">
        <v>11800</v>
      </c>
      <c r="AL249" s="63" t="s">
        <v>182</v>
      </c>
      <c r="AM249" s="63" t="s">
        <v>178</v>
      </c>
      <c r="AN249" s="63">
        <v>110</v>
      </c>
      <c r="AO249" s="88" t="s">
        <v>183</v>
      </c>
      <c r="AP249" s="56" t="s">
        <v>178</v>
      </c>
      <c r="AQ249" s="757">
        <v>2000</v>
      </c>
      <c r="AR249" s="63" t="s">
        <v>178</v>
      </c>
      <c r="AS249" s="63">
        <v>20</v>
      </c>
      <c r="AT249" s="88" t="s">
        <v>181</v>
      </c>
      <c r="AU249" s="56" t="s">
        <v>178</v>
      </c>
      <c r="AV249" s="62">
        <v>1170</v>
      </c>
      <c r="AW249" s="97" t="s">
        <v>178</v>
      </c>
      <c r="AX249" s="98">
        <v>10</v>
      </c>
      <c r="AY249" s="56" t="s">
        <v>178</v>
      </c>
      <c r="AZ249" s="64">
        <v>200</v>
      </c>
      <c r="BA249" s="63" t="s">
        <v>178</v>
      </c>
      <c r="BB249" s="88">
        <v>2</v>
      </c>
      <c r="BC249" s="56" t="s">
        <v>178</v>
      </c>
      <c r="BD249" s="761">
        <v>12280</v>
      </c>
      <c r="BE249" s="56" t="s">
        <v>178</v>
      </c>
      <c r="BF249" s="99">
        <v>235</v>
      </c>
      <c r="BG249" s="56" t="s">
        <v>184</v>
      </c>
      <c r="BH249" s="151">
        <v>11800</v>
      </c>
      <c r="BI249" s="63" t="s">
        <v>185</v>
      </c>
      <c r="BJ249" s="63">
        <v>110</v>
      </c>
      <c r="BK249" s="63" t="s">
        <v>181</v>
      </c>
      <c r="BL249" s="88" t="s">
        <v>186</v>
      </c>
      <c r="BN249" s="100" t="s">
        <v>414</v>
      </c>
    </row>
    <row r="250" spans="1:66" ht="37.5">
      <c r="A250" s="770"/>
      <c r="B250" s="117"/>
      <c r="C250" s="60"/>
      <c r="D250" s="73" t="s">
        <v>187</v>
      </c>
      <c r="F250" s="104">
        <v>51980</v>
      </c>
      <c r="G250" s="105"/>
      <c r="H250" s="57" t="s">
        <v>178</v>
      </c>
      <c r="I250" s="106">
        <v>500</v>
      </c>
      <c r="J250" s="107"/>
      <c r="K250" s="108" t="s">
        <v>413</v>
      </c>
      <c r="M250" s="758"/>
      <c r="N250" s="60"/>
      <c r="O250" s="60"/>
      <c r="P250" s="143"/>
      <c r="Q250" s="56" t="s">
        <v>178</v>
      </c>
      <c r="R250" s="106">
        <v>6880</v>
      </c>
      <c r="S250" s="109">
        <v>60</v>
      </c>
      <c r="T250" s="109" t="s">
        <v>179</v>
      </c>
      <c r="U250" s="56" t="s">
        <v>178</v>
      </c>
      <c r="V250" s="110">
        <v>48220</v>
      </c>
      <c r="W250" s="111" t="s">
        <v>178</v>
      </c>
      <c r="X250" s="111">
        <v>480</v>
      </c>
      <c r="Y250" s="112" t="s">
        <v>181</v>
      </c>
      <c r="Z250" s="56" t="s">
        <v>178</v>
      </c>
      <c r="AA250" s="113">
        <v>41340</v>
      </c>
      <c r="AB250" s="111" t="s">
        <v>178</v>
      </c>
      <c r="AC250" s="111">
        <v>410</v>
      </c>
      <c r="AD250" s="112" t="s">
        <v>181</v>
      </c>
      <c r="AF250" s="760"/>
      <c r="AG250" s="102"/>
      <c r="AH250" s="760"/>
      <c r="AI250" s="103"/>
      <c r="AK250" s="146"/>
      <c r="AL250" s="102"/>
      <c r="AM250" s="102"/>
      <c r="AN250" s="102"/>
      <c r="AO250" s="103"/>
      <c r="AQ250" s="758"/>
      <c r="AR250" s="102"/>
      <c r="AS250" s="102"/>
      <c r="AT250" s="103"/>
      <c r="AV250" s="118" t="s">
        <v>205</v>
      </c>
      <c r="AW250" s="119"/>
      <c r="AX250" s="120" t="s">
        <v>206</v>
      </c>
      <c r="AZ250" s="121" t="s">
        <v>205</v>
      </c>
      <c r="BA250" s="102"/>
      <c r="BB250" s="103" t="s">
        <v>206</v>
      </c>
      <c r="BD250" s="762"/>
      <c r="BF250" s="75" t="s">
        <v>443</v>
      </c>
      <c r="BH250" s="153"/>
      <c r="BI250" s="102"/>
      <c r="BJ250" s="102"/>
      <c r="BK250" s="102"/>
      <c r="BL250" s="103"/>
      <c r="BN250" s="116">
        <v>0.95</v>
      </c>
    </row>
    <row r="251" spans="1:66" ht="75">
      <c r="A251" s="770"/>
      <c r="B251" s="87" t="s">
        <v>190</v>
      </c>
      <c r="C251" s="63" t="s">
        <v>176</v>
      </c>
      <c r="D251" s="88" t="s">
        <v>177</v>
      </c>
      <c r="F251" s="89">
        <v>45320</v>
      </c>
      <c r="G251" s="90">
        <v>52200</v>
      </c>
      <c r="H251" s="57" t="s">
        <v>178</v>
      </c>
      <c r="I251" s="91">
        <v>430</v>
      </c>
      <c r="J251" s="92">
        <v>500</v>
      </c>
      <c r="K251" s="93" t="s">
        <v>413</v>
      </c>
      <c r="L251" s="56" t="s">
        <v>178</v>
      </c>
      <c r="M251" s="757">
        <v>2090</v>
      </c>
      <c r="N251" s="144" t="s">
        <v>178</v>
      </c>
      <c r="O251" s="144">
        <v>20</v>
      </c>
      <c r="P251" s="142" t="s">
        <v>179</v>
      </c>
      <c r="Q251" s="56" t="s">
        <v>178</v>
      </c>
      <c r="R251" s="94">
        <v>6880</v>
      </c>
      <c r="S251" s="95">
        <v>60</v>
      </c>
      <c r="T251" s="109" t="s">
        <v>179</v>
      </c>
      <c r="V251" s="96"/>
      <c r="AA251" s="96" t="s">
        <v>180</v>
      </c>
      <c r="AE251" s="56" t="s">
        <v>178</v>
      </c>
      <c r="AF251" s="759" t="s">
        <v>184</v>
      </c>
      <c r="AG251" s="63" t="s">
        <v>178</v>
      </c>
      <c r="AH251" s="759" t="s">
        <v>184</v>
      </c>
      <c r="AI251" s="88"/>
      <c r="AJ251" s="56" t="s">
        <v>178</v>
      </c>
      <c r="AK251" s="145">
        <v>9180</v>
      </c>
      <c r="AL251" s="60" t="s">
        <v>182</v>
      </c>
      <c r="AM251" s="60" t="s">
        <v>178</v>
      </c>
      <c r="AN251" s="60">
        <v>90</v>
      </c>
      <c r="AO251" s="73" t="s">
        <v>183</v>
      </c>
      <c r="AP251" s="56" t="s">
        <v>178</v>
      </c>
      <c r="AQ251" s="757">
        <v>1730</v>
      </c>
      <c r="AR251" s="60" t="s">
        <v>178</v>
      </c>
      <c r="AS251" s="60">
        <v>10</v>
      </c>
      <c r="AT251" s="73" t="s">
        <v>181</v>
      </c>
      <c r="AU251" s="56" t="s">
        <v>178</v>
      </c>
      <c r="AV251" s="59">
        <v>910</v>
      </c>
      <c r="AW251" s="114" t="s">
        <v>178</v>
      </c>
      <c r="AX251" s="115">
        <v>9</v>
      </c>
      <c r="AY251" s="56" t="s">
        <v>178</v>
      </c>
      <c r="AZ251" s="61">
        <v>160</v>
      </c>
      <c r="BA251" s="60" t="s">
        <v>178</v>
      </c>
      <c r="BB251" s="73">
        <v>1</v>
      </c>
      <c r="BC251" s="56" t="s">
        <v>178</v>
      </c>
      <c r="BD251" s="761">
        <v>9770</v>
      </c>
      <c r="BE251" s="56" t="s">
        <v>178</v>
      </c>
      <c r="BF251" s="99">
        <v>235</v>
      </c>
      <c r="BG251" s="56" t="s">
        <v>184</v>
      </c>
      <c r="BH251" s="152">
        <v>9180</v>
      </c>
      <c r="BI251" s="60" t="s">
        <v>185</v>
      </c>
      <c r="BJ251" s="60">
        <v>90</v>
      </c>
      <c r="BK251" s="60" t="s">
        <v>181</v>
      </c>
      <c r="BL251" s="73" t="s">
        <v>186</v>
      </c>
      <c r="BN251" s="100" t="s">
        <v>414</v>
      </c>
    </row>
    <row r="252" spans="1:66" ht="37.5">
      <c r="A252" s="770"/>
      <c r="B252" s="101"/>
      <c r="C252" s="102"/>
      <c r="D252" s="103" t="s">
        <v>187</v>
      </c>
      <c r="F252" s="104">
        <v>52200</v>
      </c>
      <c r="G252" s="105"/>
      <c r="H252" s="57" t="s">
        <v>178</v>
      </c>
      <c r="I252" s="106">
        <v>500</v>
      </c>
      <c r="J252" s="107"/>
      <c r="K252" s="108" t="s">
        <v>413</v>
      </c>
      <c r="M252" s="758"/>
      <c r="N252" s="140"/>
      <c r="O252" s="140"/>
      <c r="P252" s="141"/>
      <c r="Q252" s="56" t="s">
        <v>178</v>
      </c>
      <c r="R252" s="106">
        <v>6880</v>
      </c>
      <c r="S252" s="109">
        <v>60</v>
      </c>
      <c r="T252" s="109" t="s">
        <v>179</v>
      </c>
      <c r="U252" s="56" t="s">
        <v>178</v>
      </c>
      <c r="V252" s="110">
        <v>48220</v>
      </c>
      <c r="W252" s="111" t="s">
        <v>178</v>
      </c>
      <c r="X252" s="111">
        <v>480</v>
      </c>
      <c r="Y252" s="112" t="s">
        <v>181</v>
      </c>
      <c r="Z252" s="56" t="s">
        <v>178</v>
      </c>
      <c r="AA252" s="113">
        <v>41340</v>
      </c>
      <c r="AB252" s="111" t="s">
        <v>178</v>
      </c>
      <c r="AC252" s="111">
        <v>410</v>
      </c>
      <c r="AD252" s="112" t="s">
        <v>181</v>
      </c>
      <c r="AF252" s="760"/>
      <c r="AG252" s="60"/>
      <c r="AH252" s="760"/>
      <c r="AI252" s="73"/>
      <c r="AK252" s="146"/>
      <c r="AL252" s="60"/>
      <c r="AM252" s="60"/>
      <c r="AN252" s="60"/>
      <c r="AO252" s="73"/>
      <c r="AQ252" s="758"/>
      <c r="AR252" s="60"/>
      <c r="AS252" s="60"/>
      <c r="AT252" s="73"/>
      <c r="AV252" s="59" t="s">
        <v>205</v>
      </c>
      <c r="AW252" s="114"/>
      <c r="AX252" s="115" t="s">
        <v>206</v>
      </c>
      <c r="AZ252" s="61" t="s">
        <v>205</v>
      </c>
      <c r="BA252" s="60"/>
      <c r="BB252" s="73" t="s">
        <v>206</v>
      </c>
      <c r="BD252" s="762"/>
      <c r="BF252" s="75" t="s">
        <v>443</v>
      </c>
      <c r="BH252" s="152"/>
      <c r="BI252" s="60"/>
      <c r="BJ252" s="60"/>
      <c r="BK252" s="60"/>
      <c r="BL252" s="73"/>
      <c r="BN252" s="116">
        <v>0.98</v>
      </c>
    </row>
    <row r="253" spans="1:66" ht="75">
      <c r="A253" s="770"/>
      <c r="B253" s="117" t="s">
        <v>191</v>
      </c>
      <c r="C253" s="60" t="s">
        <v>176</v>
      </c>
      <c r="D253" s="73" t="s">
        <v>177</v>
      </c>
      <c r="F253" s="89">
        <v>41960</v>
      </c>
      <c r="G253" s="90">
        <v>48840</v>
      </c>
      <c r="H253" s="57" t="s">
        <v>178</v>
      </c>
      <c r="I253" s="91">
        <v>400</v>
      </c>
      <c r="J253" s="92">
        <v>460</v>
      </c>
      <c r="K253" s="93" t="s">
        <v>413</v>
      </c>
      <c r="L253" s="56" t="s">
        <v>178</v>
      </c>
      <c r="M253" s="757">
        <v>1570</v>
      </c>
      <c r="N253" s="60" t="s">
        <v>178</v>
      </c>
      <c r="O253" s="60">
        <v>10</v>
      </c>
      <c r="P253" s="143" t="s">
        <v>179</v>
      </c>
      <c r="Q253" s="56" t="s">
        <v>178</v>
      </c>
      <c r="R253" s="94">
        <v>6880</v>
      </c>
      <c r="S253" s="95">
        <v>60</v>
      </c>
      <c r="T253" s="109" t="s">
        <v>179</v>
      </c>
      <c r="V253" s="96"/>
      <c r="AA253" s="96" t="s">
        <v>180</v>
      </c>
      <c r="AE253" s="56" t="s">
        <v>178</v>
      </c>
      <c r="AF253" s="759" t="s">
        <v>184</v>
      </c>
      <c r="AG253" s="60" t="s">
        <v>178</v>
      </c>
      <c r="AH253" s="759" t="s">
        <v>184</v>
      </c>
      <c r="AI253" s="73"/>
      <c r="AJ253" s="56" t="s">
        <v>178</v>
      </c>
      <c r="AK253" s="145">
        <v>6880</v>
      </c>
      <c r="AL253" s="63" t="s">
        <v>182</v>
      </c>
      <c r="AM253" s="63" t="s">
        <v>178</v>
      </c>
      <c r="AN253" s="63">
        <v>60</v>
      </c>
      <c r="AO253" s="88" t="s">
        <v>183</v>
      </c>
      <c r="AP253" s="56" t="s">
        <v>178</v>
      </c>
      <c r="AQ253" s="757">
        <v>1300</v>
      </c>
      <c r="AR253" s="63" t="s">
        <v>178</v>
      </c>
      <c r="AS253" s="63">
        <v>10</v>
      </c>
      <c r="AT253" s="88" t="s">
        <v>181</v>
      </c>
      <c r="AU253" s="56" t="s">
        <v>178</v>
      </c>
      <c r="AV253" s="62">
        <v>680</v>
      </c>
      <c r="AW253" s="97" t="s">
        <v>178</v>
      </c>
      <c r="AX253" s="98">
        <v>6</v>
      </c>
      <c r="AY253" s="56" t="s">
        <v>178</v>
      </c>
      <c r="AZ253" s="64">
        <v>120</v>
      </c>
      <c r="BA253" s="63" t="s">
        <v>178</v>
      </c>
      <c r="BB253" s="88">
        <v>1</v>
      </c>
      <c r="BC253" s="56" t="s">
        <v>178</v>
      </c>
      <c r="BD253" s="761">
        <v>7500</v>
      </c>
      <c r="BE253" s="56" t="s">
        <v>178</v>
      </c>
      <c r="BF253" s="99">
        <v>235</v>
      </c>
      <c r="BG253" s="56" t="s">
        <v>184</v>
      </c>
      <c r="BH253" s="151">
        <v>6880</v>
      </c>
      <c r="BI253" s="63" t="s">
        <v>185</v>
      </c>
      <c r="BJ253" s="63">
        <v>60</v>
      </c>
      <c r="BK253" s="63" t="s">
        <v>181</v>
      </c>
      <c r="BL253" s="88" t="s">
        <v>186</v>
      </c>
      <c r="BN253" s="100" t="s">
        <v>414</v>
      </c>
    </row>
    <row r="254" spans="1:66" ht="37.5">
      <c r="A254" s="770"/>
      <c r="B254" s="117"/>
      <c r="C254" s="60"/>
      <c r="D254" s="73" t="s">
        <v>187</v>
      </c>
      <c r="F254" s="104">
        <v>48840</v>
      </c>
      <c r="G254" s="105"/>
      <c r="H254" s="57" t="s">
        <v>178</v>
      </c>
      <c r="I254" s="106">
        <v>460</v>
      </c>
      <c r="J254" s="107"/>
      <c r="K254" s="108" t="s">
        <v>413</v>
      </c>
      <c r="M254" s="758"/>
      <c r="N254" s="60"/>
      <c r="O254" s="60"/>
      <c r="P254" s="143"/>
      <c r="Q254" s="56" t="s">
        <v>178</v>
      </c>
      <c r="R254" s="106">
        <v>6880</v>
      </c>
      <c r="S254" s="109">
        <v>60</v>
      </c>
      <c r="T254" s="109" t="s">
        <v>179</v>
      </c>
      <c r="U254" s="56" t="s">
        <v>178</v>
      </c>
      <c r="V254" s="110">
        <v>48220</v>
      </c>
      <c r="W254" s="111" t="s">
        <v>178</v>
      </c>
      <c r="X254" s="111">
        <v>480</v>
      </c>
      <c r="Y254" s="112" t="s">
        <v>181</v>
      </c>
      <c r="Z254" s="56" t="s">
        <v>178</v>
      </c>
      <c r="AA254" s="113">
        <v>41340</v>
      </c>
      <c r="AB254" s="111" t="s">
        <v>178</v>
      </c>
      <c r="AC254" s="111">
        <v>410</v>
      </c>
      <c r="AD254" s="112" t="s">
        <v>181</v>
      </c>
      <c r="AF254" s="760"/>
      <c r="AG254" s="60"/>
      <c r="AH254" s="760"/>
      <c r="AI254" s="73"/>
      <c r="AK254" s="146"/>
      <c r="AL254" s="102"/>
      <c r="AM254" s="102"/>
      <c r="AN254" s="102"/>
      <c r="AO254" s="103"/>
      <c r="AQ254" s="758"/>
      <c r="AR254" s="102"/>
      <c r="AS254" s="102"/>
      <c r="AT254" s="103"/>
      <c r="AV254" s="118" t="s">
        <v>205</v>
      </c>
      <c r="AW254" s="119"/>
      <c r="AX254" s="120" t="s">
        <v>206</v>
      </c>
      <c r="AZ254" s="121" t="s">
        <v>205</v>
      </c>
      <c r="BA254" s="102"/>
      <c r="BB254" s="103" t="s">
        <v>206</v>
      </c>
      <c r="BD254" s="762"/>
      <c r="BF254" s="75" t="s">
        <v>443</v>
      </c>
      <c r="BH254" s="153"/>
      <c r="BI254" s="102"/>
      <c r="BJ254" s="102"/>
      <c r="BK254" s="102"/>
      <c r="BL254" s="103"/>
      <c r="BN254" s="116">
        <v>0.88</v>
      </c>
    </row>
    <row r="255" spans="1:66" ht="75">
      <c r="A255" s="770"/>
      <c r="B255" s="87" t="s">
        <v>192</v>
      </c>
      <c r="C255" s="63" t="s">
        <v>176</v>
      </c>
      <c r="D255" s="88" t="s">
        <v>177</v>
      </c>
      <c r="F255" s="89">
        <v>37250</v>
      </c>
      <c r="G255" s="90">
        <v>44130</v>
      </c>
      <c r="H255" s="57" t="s">
        <v>178</v>
      </c>
      <c r="I255" s="91">
        <v>350</v>
      </c>
      <c r="J255" s="92">
        <v>420</v>
      </c>
      <c r="K255" s="93" t="s">
        <v>413</v>
      </c>
      <c r="L255" s="56" t="s">
        <v>178</v>
      </c>
      <c r="M255" s="757">
        <v>1250</v>
      </c>
      <c r="N255" s="144" t="s">
        <v>178</v>
      </c>
      <c r="O255" s="144">
        <v>10</v>
      </c>
      <c r="P255" s="142" t="s">
        <v>179</v>
      </c>
      <c r="Q255" s="56" t="s">
        <v>178</v>
      </c>
      <c r="R255" s="94">
        <v>6880</v>
      </c>
      <c r="S255" s="95">
        <v>60</v>
      </c>
      <c r="T255" s="109" t="s">
        <v>179</v>
      </c>
      <c r="V255" s="96"/>
      <c r="AA255" s="96" t="s">
        <v>180</v>
      </c>
      <c r="AE255" s="56" t="s">
        <v>178</v>
      </c>
      <c r="AF255" s="759" t="s">
        <v>184</v>
      </c>
      <c r="AG255" s="60" t="s">
        <v>178</v>
      </c>
      <c r="AH255" s="759" t="s">
        <v>184</v>
      </c>
      <c r="AI255" s="73"/>
      <c r="AJ255" s="56" t="s">
        <v>178</v>
      </c>
      <c r="AK255" s="145">
        <v>5510</v>
      </c>
      <c r="AL255" s="60" t="s">
        <v>182</v>
      </c>
      <c r="AM255" s="60" t="s">
        <v>178</v>
      </c>
      <c r="AN255" s="60">
        <v>50</v>
      </c>
      <c r="AO255" s="73" t="s">
        <v>183</v>
      </c>
      <c r="AP255" s="56" t="s">
        <v>178</v>
      </c>
      <c r="AQ255" s="757">
        <v>1040</v>
      </c>
      <c r="AR255" s="60" t="s">
        <v>178</v>
      </c>
      <c r="AS255" s="60">
        <v>10</v>
      </c>
      <c r="AT255" s="73" t="s">
        <v>181</v>
      </c>
      <c r="AU255" s="56" t="s">
        <v>178</v>
      </c>
      <c r="AV255" s="59">
        <v>570</v>
      </c>
      <c r="AW255" s="114" t="s">
        <v>178</v>
      </c>
      <c r="AX255" s="115">
        <v>5</v>
      </c>
      <c r="AY255" s="56" t="s">
        <v>178</v>
      </c>
      <c r="AZ255" s="61">
        <v>100</v>
      </c>
      <c r="BA255" s="60" t="s">
        <v>178</v>
      </c>
      <c r="BB255" s="73">
        <v>1</v>
      </c>
      <c r="BC255" s="56" t="s">
        <v>178</v>
      </c>
      <c r="BD255" s="761">
        <v>6130</v>
      </c>
      <c r="BE255" s="56" t="s">
        <v>178</v>
      </c>
      <c r="BF255" s="99">
        <v>235</v>
      </c>
      <c r="BG255" s="56" t="s">
        <v>184</v>
      </c>
      <c r="BH255" s="152">
        <v>5510</v>
      </c>
      <c r="BI255" s="60" t="s">
        <v>185</v>
      </c>
      <c r="BJ255" s="60">
        <v>50</v>
      </c>
      <c r="BK255" s="60" t="s">
        <v>181</v>
      </c>
      <c r="BL255" s="73" t="s">
        <v>186</v>
      </c>
      <c r="BN255" s="100" t="s">
        <v>414</v>
      </c>
    </row>
    <row r="256" spans="1:66" ht="37.5">
      <c r="A256" s="770"/>
      <c r="B256" s="101"/>
      <c r="C256" s="102"/>
      <c r="D256" s="103" t="s">
        <v>187</v>
      </c>
      <c r="F256" s="104">
        <v>44130</v>
      </c>
      <c r="G256" s="105"/>
      <c r="H256" s="57" t="s">
        <v>178</v>
      </c>
      <c r="I256" s="106">
        <v>420</v>
      </c>
      <c r="J256" s="107"/>
      <c r="K256" s="108" t="s">
        <v>413</v>
      </c>
      <c r="M256" s="758"/>
      <c r="N256" s="140"/>
      <c r="O256" s="140"/>
      <c r="P256" s="141"/>
      <c r="Q256" s="56" t="s">
        <v>178</v>
      </c>
      <c r="R256" s="106">
        <v>6880</v>
      </c>
      <c r="S256" s="109">
        <v>60</v>
      </c>
      <c r="T256" s="109" t="s">
        <v>179</v>
      </c>
      <c r="U256" s="56" t="s">
        <v>178</v>
      </c>
      <c r="V256" s="110">
        <v>48220</v>
      </c>
      <c r="W256" s="111" t="s">
        <v>178</v>
      </c>
      <c r="X256" s="111">
        <v>480</v>
      </c>
      <c r="Y256" s="112" t="s">
        <v>181</v>
      </c>
      <c r="Z256" s="56" t="s">
        <v>178</v>
      </c>
      <c r="AA256" s="113">
        <v>41340</v>
      </c>
      <c r="AB256" s="111" t="s">
        <v>178</v>
      </c>
      <c r="AC256" s="111">
        <v>410</v>
      </c>
      <c r="AD256" s="112" t="s">
        <v>181</v>
      </c>
      <c r="AF256" s="760"/>
      <c r="AG256" s="60"/>
      <c r="AH256" s="760"/>
      <c r="AI256" s="73"/>
      <c r="AK256" s="146"/>
      <c r="AL256" s="60"/>
      <c r="AM256" s="60"/>
      <c r="AN256" s="60"/>
      <c r="AO256" s="73"/>
      <c r="AQ256" s="758"/>
      <c r="AR256" s="60"/>
      <c r="AS256" s="60"/>
      <c r="AT256" s="73"/>
      <c r="AV256" s="59" t="s">
        <v>205</v>
      </c>
      <c r="AW256" s="114"/>
      <c r="AX256" s="115" t="s">
        <v>206</v>
      </c>
      <c r="AZ256" s="61" t="s">
        <v>205</v>
      </c>
      <c r="BA256" s="60"/>
      <c r="BB256" s="73" t="s">
        <v>206</v>
      </c>
      <c r="BD256" s="762"/>
      <c r="BF256" s="75" t="s">
        <v>443</v>
      </c>
      <c r="BH256" s="152"/>
      <c r="BI256" s="60"/>
      <c r="BJ256" s="60"/>
      <c r="BK256" s="60"/>
      <c r="BL256" s="73"/>
      <c r="BN256" s="116">
        <v>0.91</v>
      </c>
    </row>
    <row r="257" spans="1:66" ht="75">
      <c r="A257" s="770"/>
      <c r="B257" s="117" t="s">
        <v>193</v>
      </c>
      <c r="C257" s="60" t="s">
        <v>176</v>
      </c>
      <c r="D257" s="73" t="s">
        <v>177</v>
      </c>
      <c r="F257" s="89">
        <v>34070</v>
      </c>
      <c r="G257" s="90">
        <v>40950</v>
      </c>
      <c r="H257" s="57" t="s">
        <v>178</v>
      </c>
      <c r="I257" s="91">
        <v>320</v>
      </c>
      <c r="J257" s="92">
        <v>390</v>
      </c>
      <c r="K257" s="93" t="s">
        <v>413</v>
      </c>
      <c r="L257" s="56" t="s">
        <v>178</v>
      </c>
      <c r="M257" s="757">
        <v>1040</v>
      </c>
      <c r="N257" s="60" t="s">
        <v>178</v>
      </c>
      <c r="O257" s="60">
        <v>10</v>
      </c>
      <c r="P257" s="143" t="s">
        <v>179</v>
      </c>
      <c r="Q257" s="56" t="s">
        <v>178</v>
      </c>
      <c r="R257" s="94">
        <v>6880</v>
      </c>
      <c r="S257" s="95">
        <v>60</v>
      </c>
      <c r="T257" s="109" t="s">
        <v>179</v>
      </c>
      <c r="V257" s="96"/>
      <c r="AA257" s="96" t="s">
        <v>180</v>
      </c>
      <c r="AE257" s="56" t="s">
        <v>178</v>
      </c>
      <c r="AF257" s="759" t="s">
        <v>184</v>
      </c>
      <c r="AG257" s="60" t="s">
        <v>178</v>
      </c>
      <c r="AH257" s="759" t="s">
        <v>184</v>
      </c>
      <c r="AI257" s="73"/>
      <c r="AJ257" s="56" t="s">
        <v>178</v>
      </c>
      <c r="AK257" s="145">
        <v>4590</v>
      </c>
      <c r="AL257" s="63" t="s">
        <v>182</v>
      </c>
      <c r="AM257" s="63" t="s">
        <v>178</v>
      </c>
      <c r="AN257" s="63">
        <v>40</v>
      </c>
      <c r="AO257" s="88" t="s">
        <v>183</v>
      </c>
      <c r="AP257" s="56" t="s">
        <v>178</v>
      </c>
      <c r="AQ257" s="757">
        <v>860</v>
      </c>
      <c r="AR257" s="63" t="s">
        <v>178</v>
      </c>
      <c r="AS257" s="63">
        <v>8</v>
      </c>
      <c r="AT257" s="88" t="s">
        <v>181</v>
      </c>
      <c r="AU257" s="56" t="s">
        <v>178</v>
      </c>
      <c r="AV257" s="62">
        <v>500</v>
      </c>
      <c r="AW257" s="97" t="s">
        <v>178</v>
      </c>
      <c r="AX257" s="98">
        <v>5</v>
      </c>
      <c r="AY257" s="56" t="s">
        <v>178</v>
      </c>
      <c r="AZ257" s="64">
        <v>80</v>
      </c>
      <c r="BA257" s="63" t="s">
        <v>178</v>
      </c>
      <c r="BB257" s="88">
        <v>1</v>
      </c>
      <c r="BC257" s="56" t="s">
        <v>178</v>
      </c>
      <c r="BD257" s="761">
        <v>5220</v>
      </c>
      <c r="BE257" s="56" t="s">
        <v>178</v>
      </c>
      <c r="BF257" s="99">
        <v>235</v>
      </c>
      <c r="BG257" s="56" t="s">
        <v>184</v>
      </c>
      <c r="BH257" s="151">
        <v>4590</v>
      </c>
      <c r="BI257" s="63" t="s">
        <v>185</v>
      </c>
      <c r="BJ257" s="63">
        <v>40</v>
      </c>
      <c r="BK257" s="63" t="s">
        <v>181</v>
      </c>
      <c r="BL257" s="88" t="s">
        <v>186</v>
      </c>
      <c r="BN257" s="100" t="s">
        <v>414</v>
      </c>
    </row>
    <row r="258" spans="1:66" ht="37.5">
      <c r="A258" s="770"/>
      <c r="B258" s="117"/>
      <c r="C258" s="60"/>
      <c r="D258" s="73" t="s">
        <v>187</v>
      </c>
      <c r="F258" s="104">
        <v>40950</v>
      </c>
      <c r="G258" s="105"/>
      <c r="H258" s="57" t="s">
        <v>178</v>
      </c>
      <c r="I258" s="106">
        <v>390</v>
      </c>
      <c r="J258" s="107"/>
      <c r="K258" s="108" t="s">
        <v>413</v>
      </c>
      <c r="M258" s="758"/>
      <c r="N258" s="60"/>
      <c r="O258" s="60"/>
      <c r="P258" s="143"/>
      <c r="Q258" s="56" t="s">
        <v>178</v>
      </c>
      <c r="R258" s="106">
        <v>6880</v>
      </c>
      <c r="S258" s="109">
        <v>60</v>
      </c>
      <c r="T258" s="109" t="s">
        <v>179</v>
      </c>
      <c r="U258" s="56" t="s">
        <v>178</v>
      </c>
      <c r="V258" s="110">
        <v>48220</v>
      </c>
      <c r="W258" s="111" t="s">
        <v>178</v>
      </c>
      <c r="X258" s="111">
        <v>480</v>
      </c>
      <c r="Y258" s="112" t="s">
        <v>181</v>
      </c>
      <c r="Z258" s="56" t="s">
        <v>178</v>
      </c>
      <c r="AA258" s="113">
        <v>41340</v>
      </c>
      <c r="AB258" s="111" t="s">
        <v>178</v>
      </c>
      <c r="AC258" s="111">
        <v>410</v>
      </c>
      <c r="AD258" s="112" t="s">
        <v>181</v>
      </c>
      <c r="AF258" s="760"/>
      <c r="AG258" s="60"/>
      <c r="AH258" s="760"/>
      <c r="AI258" s="73"/>
      <c r="AK258" s="146"/>
      <c r="AL258" s="102"/>
      <c r="AM258" s="102"/>
      <c r="AN258" s="102"/>
      <c r="AO258" s="103"/>
      <c r="AQ258" s="758"/>
      <c r="AR258" s="102"/>
      <c r="AS258" s="102"/>
      <c r="AT258" s="103"/>
      <c r="AV258" s="118" t="s">
        <v>205</v>
      </c>
      <c r="AW258" s="119"/>
      <c r="AX258" s="120" t="s">
        <v>206</v>
      </c>
      <c r="AZ258" s="121" t="s">
        <v>205</v>
      </c>
      <c r="BA258" s="102"/>
      <c r="BB258" s="103" t="s">
        <v>206</v>
      </c>
      <c r="BD258" s="762"/>
      <c r="BF258" s="75" t="s">
        <v>443</v>
      </c>
      <c r="BH258" s="153"/>
      <c r="BI258" s="102"/>
      <c r="BJ258" s="102"/>
      <c r="BK258" s="102"/>
      <c r="BL258" s="103"/>
      <c r="BN258" s="116">
        <v>0.88</v>
      </c>
    </row>
    <row r="259" spans="1:66" ht="75">
      <c r="A259" s="770"/>
      <c r="B259" s="87" t="s">
        <v>194</v>
      </c>
      <c r="C259" s="63" t="s">
        <v>176</v>
      </c>
      <c r="D259" s="88" t="s">
        <v>177</v>
      </c>
      <c r="F259" s="89">
        <v>31800</v>
      </c>
      <c r="G259" s="90">
        <v>38680</v>
      </c>
      <c r="H259" s="57" t="s">
        <v>178</v>
      </c>
      <c r="I259" s="91">
        <v>290</v>
      </c>
      <c r="J259" s="92">
        <v>360</v>
      </c>
      <c r="K259" s="93" t="s">
        <v>413</v>
      </c>
      <c r="L259" s="56" t="s">
        <v>178</v>
      </c>
      <c r="M259" s="757">
        <v>890</v>
      </c>
      <c r="N259" s="144" t="s">
        <v>178</v>
      </c>
      <c r="O259" s="144">
        <v>8</v>
      </c>
      <c r="P259" s="142" t="s">
        <v>179</v>
      </c>
      <c r="Q259" s="56" t="s">
        <v>178</v>
      </c>
      <c r="R259" s="94">
        <v>6880</v>
      </c>
      <c r="S259" s="95">
        <v>60</v>
      </c>
      <c r="T259" s="109" t="s">
        <v>179</v>
      </c>
      <c r="V259" s="96"/>
      <c r="AA259" s="96" t="s">
        <v>180</v>
      </c>
      <c r="AE259" s="56" t="s">
        <v>178</v>
      </c>
      <c r="AF259" s="759" t="s">
        <v>184</v>
      </c>
      <c r="AG259" s="60" t="s">
        <v>178</v>
      </c>
      <c r="AH259" s="759" t="s">
        <v>184</v>
      </c>
      <c r="AI259" s="73"/>
      <c r="AJ259" s="56" t="s">
        <v>178</v>
      </c>
      <c r="AK259" s="145">
        <v>3930</v>
      </c>
      <c r="AL259" s="60" t="s">
        <v>182</v>
      </c>
      <c r="AM259" s="60" t="s">
        <v>178</v>
      </c>
      <c r="AN259" s="60">
        <v>30</v>
      </c>
      <c r="AO259" s="73" t="s">
        <v>183</v>
      </c>
      <c r="AP259" s="56" t="s">
        <v>178</v>
      </c>
      <c r="AQ259" s="757">
        <v>740</v>
      </c>
      <c r="AR259" s="60" t="s">
        <v>178</v>
      </c>
      <c r="AS259" s="60">
        <v>7</v>
      </c>
      <c r="AT259" s="73" t="s">
        <v>181</v>
      </c>
      <c r="AU259" s="56" t="s">
        <v>178</v>
      </c>
      <c r="AV259" s="59">
        <v>440</v>
      </c>
      <c r="AW259" s="114" t="s">
        <v>178</v>
      </c>
      <c r="AX259" s="115">
        <v>4</v>
      </c>
      <c r="AY259" s="56" t="s">
        <v>178</v>
      </c>
      <c r="AZ259" s="61">
        <v>80</v>
      </c>
      <c r="BA259" s="60" t="s">
        <v>178</v>
      </c>
      <c r="BB259" s="73">
        <v>1</v>
      </c>
      <c r="BC259" s="56" t="s">
        <v>178</v>
      </c>
      <c r="BD259" s="761">
        <v>4660</v>
      </c>
      <c r="BE259" s="56" t="s">
        <v>178</v>
      </c>
      <c r="BF259" s="99">
        <v>235</v>
      </c>
      <c r="BG259" s="56" t="s">
        <v>184</v>
      </c>
      <c r="BH259" s="152">
        <v>3930</v>
      </c>
      <c r="BI259" s="60" t="s">
        <v>185</v>
      </c>
      <c r="BJ259" s="60">
        <v>30</v>
      </c>
      <c r="BK259" s="60" t="s">
        <v>181</v>
      </c>
      <c r="BL259" s="73" t="s">
        <v>186</v>
      </c>
      <c r="BN259" s="100" t="s">
        <v>414</v>
      </c>
    </row>
    <row r="260" spans="1:66" ht="37.5">
      <c r="A260" s="770"/>
      <c r="B260" s="101"/>
      <c r="C260" s="102"/>
      <c r="D260" s="103" t="s">
        <v>187</v>
      </c>
      <c r="F260" s="104">
        <v>38680</v>
      </c>
      <c r="G260" s="105"/>
      <c r="H260" s="57" t="s">
        <v>178</v>
      </c>
      <c r="I260" s="106">
        <v>360</v>
      </c>
      <c r="J260" s="107"/>
      <c r="K260" s="108" t="s">
        <v>413</v>
      </c>
      <c r="M260" s="758"/>
      <c r="N260" s="140"/>
      <c r="O260" s="140"/>
      <c r="P260" s="141"/>
      <c r="Q260" s="56" t="s">
        <v>178</v>
      </c>
      <c r="R260" s="106">
        <v>6880</v>
      </c>
      <c r="S260" s="109">
        <v>60</v>
      </c>
      <c r="T260" s="109" t="s">
        <v>179</v>
      </c>
      <c r="U260" s="56" t="s">
        <v>178</v>
      </c>
      <c r="V260" s="110">
        <v>48220</v>
      </c>
      <c r="W260" s="111" t="s">
        <v>178</v>
      </c>
      <c r="X260" s="111">
        <v>480</v>
      </c>
      <c r="Y260" s="112" t="s">
        <v>181</v>
      </c>
      <c r="Z260" s="56" t="s">
        <v>178</v>
      </c>
      <c r="AA260" s="113">
        <v>41340</v>
      </c>
      <c r="AB260" s="111" t="s">
        <v>178</v>
      </c>
      <c r="AC260" s="111">
        <v>410</v>
      </c>
      <c r="AD260" s="112" t="s">
        <v>181</v>
      </c>
      <c r="AF260" s="760"/>
      <c r="AG260" s="60"/>
      <c r="AH260" s="760"/>
      <c r="AI260" s="73"/>
      <c r="AK260" s="146"/>
      <c r="AL260" s="60"/>
      <c r="AM260" s="60"/>
      <c r="AN260" s="60"/>
      <c r="AO260" s="73"/>
      <c r="AQ260" s="758"/>
      <c r="AR260" s="60"/>
      <c r="AS260" s="60"/>
      <c r="AT260" s="73"/>
      <c r="AV260" s="59" t="s">
        <v>205</v>
      </c>
      <c r="AW260" s="114"/>
      <c r="AX260" s="115" t="s">
        <v>206</v>
      </c>
      <c r="AZ260" s="61" t="s">
        <v>205</v>
      </c>
      <c r="BA260" s="60"/>
      <c r="BB260" s="73" t="s">
        <v>206</v>
      </c>
      <c r="BD260" s="762"/>
      <c r="BF260" s="75" t="s">
        <v>443</v>
      </c>
      <c r="BH260" s="152"/>
      <c r="BI260" s="60"/>
      <c r="BJ260" s="60"/>
      <c r="BK260" s="60"/>
      <c r="BL260" s="73"/>
      <c r="BN260" s="116">
        <v>0.9</v>
      </c>
    </row>
    <row r="261" spans="1:66" ht="75">
      <c r="A261" s="770"/>
      <c r="B261" s="117" t="s">
        <v>195</v>
      </c>
      <c r="C261" s="60" t="s">
        <v>176</v>
      </c>
      <c r="D261" s="73" t="s">
        <v>177</v>
      </c>
      <c r="F261" s="89">
        <v>30130</v>
      </c>
      <c r="G261" s="90">
        <v>37010</v>
      </c>
      <c r="H261" s="57" t="s">
        <v>178</v>
      </c>
      <c r="I261" s="91">
        <v>280</v>
      </c>
      <c r="J261" s="92">
        <v>350</v>
      </c>
      <c r="K261" s="93" t="s">
        <v>413</v>
      </c>
      <c r="L261" s="56" t="s">
        <v>178</v>
      </c>
      <c r="M261" s="757">
        <v>780</v>
      </c>
      <c r="N261" s="60" t="s">
        <v>178</v>
      </c>
      <c r="O261" s="60">
        <v>7</v>
      </c>
      <c r="P261" s="143" t="s">
        <v>179</v>
      </c>
      <c r="Q261" s="56" t="s">
        <v>178</v>
      </c>
      <c r="R261" s="94">
        <v>6880</v>
      </c>
      <c r="S261" s="95">
        <v>60</v>
      </c>
      <c r="T261" s="109" t="s">
        <v>179</v>
      </c>
      <c r="V261" s="96"/>
      <c r="AA261" s="96" t="s">
        <v>180</v>
      </c>
      <c r="AE261" s="56" t="s">
        <v>178</v>
      </c>
      <c r="AF261" s="759" t="s">
        <v>184</v>
      </c>
      <c r="AG261" s="60" t="s">
        <v>178</v>
      </c>
      <c r="AH261" s="759" t="s">
        <v>184</v>
      </c>
      <c r="AI261" s="73"/>
      <c r="AJ261" s="56" t="s">
        <v>178</v>
      </c>
      <c r="AK261" s="145">
        <v>3440</v>
      </c>
      <c r="AL261" s="63" t="s">
        <v>182</v>
      </c>
      <c r="AM261" s="63" t="s">
        <v>178</v>
      </c>
      <c r="AN261" s="63">
        <v>30</v>
      </c>
      <c r="AO261" s="88" t="s">
        <v>183</v>
      </c>
      <c r="AP261" s="56" t="s">
        <v>178</v>
      </c>
      <c r="AQ261" s="757">
        <v>650</v>
      </c>
      <c r="AR261" s="63" t="s">
        <v>178</v>
      </c>
      <c r="AS261" s="63">
        <v>6</v>
      </c>
      <c r="AT261" s="88" t="s">
        <v>181</v>
      </c>
      <c r="AU261" s="56" t="s">
        <v>178</v>
      </c>
      <c r="AV261" s="62">
        <v>410</v>
      </c>
      <c r="AW261" s="97" t="s">
        <v>178</v>
      </c>
      <c r="AX261" s="98">
        <v>4</v>
      </c>
      <c r="AY261" s="56" t="s">
        <v>178</v>
      </c>
      <c r="AZ261" s="64">
        <v>70</v>
      </c>
      <c r="BA261" s="63" t="s">
        <v>178</v>
      </c>
      <c r="BB261" s="88">
        <v>1</v>
      </c>
      <c r="BC261" s="56" t="s">
        <v>178</v>
      </c>
      <c r="BD261" s="761">
        <v>4250</v>
      </c>
      <c r="BE261" s="56" t="s">
        <v>178</v>
      </c>
      <c r="BF261" s="99">
        <v>235</v>
      </c>
      <c r="BG261" s="56" t="s">
        <v>184</v>
      </c>
      <c r="BH261" s="151">
        <v>3440</v>
      </c>
      <c r="BI261" s="63" t="s">
        <v>185</v>
      </c>
      <c r="BJ261" s="63">
        <v>30</v>
      </c>
      <c r="BK261" s="63" t="s">
        <v>181</v>
      </c>
      <c r="BL261" s="88" t="s">
        <v>186</v>
      </c>
      <c r="BN261" s="100" t="s">
        <v>414</v>
      </c>
    </row>
    <row r="262" spans="1:66" ht="37.5">
      <c r="A262" s="770"/>
      <c r="B262" s="117"/>
      <c r="C262" s="60"/>
      <c r="D262" s="73" t="s">
        <v>187</v>
      </c>
      <c r="F262" s="104">
        <v>37010</v>
      </c>
      <c r="G262" s="105"/>
      <c r="H262" s="57" t="s">
        <v>178</v>
      </c>
      <c r="I262" s="106">
        <v>350</v>
      </c>
      <c r="J262" s="107"/>
      <c r="K262" s="108" t="s">
        <v>413</v>
      </c>
      <c r="M262" s="758"/>
      <c r="N262" s="60"/>
      <c r="O262" s="60"/>
      <c r="P262" s="143"/>
      <c r="Q262" s="56" t="s">
        <v>178</v>
      </c>
      <c r="R262" s="106">
        <v>6880</v>
      </c>
      <c r="S262" s="109">
        <v>60</v>
      </c>
      <c r="T262" s="109" t="s">
        <v>179</v>
      </c>
      <c r="U262" s="56" t="s">
        <v>178</v>
      </c>
      <c r="V262" s="110">
        <v>48220</v>
      </c>
      <c r="W262" s="111" t="s">
        <v>178</v>
      </c>
      <c r="X262" s="111">
        <v>480</v>
      </c>
      <c r="Y262" s="112" t="s">
        <v>181</v>
      </c>
      <c r="Z262" s="56" t="s">
        <v>178</v>
      </c>
      <c r="AA262" s="113">
        <v>41340</v>
      </c>
      <c r="AB262" s="111" t="s">
        <v>178</v>
      </c>
      <c r="AC262" s="111">
        <v>410</v>
      </c>
      <c r="AD262" s="112" t="s">
        <v>181</v>
      </c>
      <c r="AF262" s="760"/>
      <c r="AG262" s="102"/>
      <c r="AH262" s="760"/>
      <c r="AI262" s="103"/>
      <c r="AK262" s="146"/>
      <c r="AL262" s="102"/>
      <c r="AM262" s="102"/>
      <c r="AN262" s="102"/>
      <c r="AO262" s="103"/>
      <c r="AQ262" s="758"/>
      <c r="AR262" s="102"/>
      <c r="AS262" s="102"/>
      <c r="AT262" s="103"/>
      <c r="AV262" s="118" t="s">
        <v>205</v>
      </c>
      <c r="AW262" s="119"/>
      <c r="AX262" s="120" t="s">
        <v>206</v>
      </c>
      <c r="AZ262" s="121" t="s">
        <v>205</v>
      </c>
      <c r="BA262" s="102"/>
      <c r="BB262" s="103" t="s">
        <v>206</v>
      </c>
      <c r="BD262" s="762"/>
      <c r="BF262" s="75" t="s">
        <v>443</v>
      </c>
      <c r="BH262" s="153"/>
      <c r="BI262" s="102"/>
      <c r="BJ262" s="102"/>
      <c r="BK262" s="102"/>
      <c r="BL262" s="103"/>
      <c r="BN262" s="116">
        <v>0.92</v>
      </c>
    </row>
    <row r="263" spans="1:66" ht="75">
      <c r="A263" s="770"/>
      <c r="B263" s="87" t="s">
        <v>196</v>
      </c>
      <c r="C263" s="63" t="s">
        <v>176</v>
      </c>
      <c r="D263" s="88" t="s">
        <v>177</v>
      </c>
      <c r="F263" s="89">
        <v>28800</v>
      </c>
      <c r="G263" s="90">
        <v>35680</v>
      </c>
      <c r="H263" s="57" t="s">
        <v>178</v>
      </c>
      <c r="I263" s="91">
        <v>260</v>
      </c>
      <c r="J263" s="92">
        <v>330</v>
      </c>
      <c r="K263" s="93" t="s">
        <v>413</v>
      </c>
      <c r="L263" s="56" t="s">
        <v>178</v>
      </c>
      <c r="M263" s="757">
        <v>690</v>
      </c>
      <c r="N263" s="144" t="s">
        <v>178</v>
      </c>
      <c r="O263" s="144">
        <v>6</v>
      </c>
      <c r="P263" s="142" t="s">
        <v>179</v>
      </c>
      <c r="Q263" s="56" t="s">
        <v>178</v>
      </c>
      <c r="R263" s="94">
        <v>6880</v>
      </c>
      <c r="S263" s="95">
        <v>60</v>
      </c>
      <c r="T263" s="109" t="s">
        <v>179</v>
      </c>
      <c r="V263" s="96"/>
      <c r="AA263" s="96" t="s">
        <v>180</v>
      </c>
      <c r="AE263" s="56" t="s">
        <v>178</v>
      </c>
      <c r="AF263" s="759">
        <v>640</v>
      </c>
      <c r="AG263" s="60" t="s">
        <v>178</v>
      </c>
      <c r="AH263" s="759">
        <v>6</v>
      </c>
      <c r="AI263" s="73" t="s">
        <v>181</v>
      </c>
      <c r="AJ263" s="56" t="s">
        <v>178</v>
      </c>
      <c r="AK263" s="145">
        <v>3060</v>
      </c>
      <c r="AL263" s="60" t="s">
        <v>182</v>
      </c>
      <c r="AM263" s="60" t="s">
        <v>178</v>
      </c>
      <c r="AN263" s="60">
        <v>30</v>
      </c>
      <c r="AO263" s="73" t="s">
        <v>183</v>
      </c>
      <c r="AP263" s="56" t="s">
        <v>178</v>
      </c>
      <c r="AQ263" s="757">
        <v>570</v>
      </c>
      <c r="AR263" s="60" t="s">
        <v>178</v>
      </c>
      <c r="AS263" s="60">
        <v>5</v>
      </c>
      <c r="AT263" s="73" t="s">
        <v>181</v>
      </c>
      <c r="AU263" s="56" t="s">
        <v>178</v>
      </c>
      <c r="AV263" s="59">
        <v>370</v>
      </c>
      <c r="AW263" s="114" t="s">
        <v>178</v>
      </c>
      <c r="AX263" s="115">
        <v>3</v>
      </c>
      <c r="AY263" s="56" t="s">
        <v>178</v>
      </c>
      <c r="AZ263" s="61">
        <v>60</v>
      </c>
      <c r="BA263" s="60" t="s">
        <v>178</v>
      </c>
      <c r="BB263" s="73">
        <v>1</v>
      </c>
      <c r="BC263" s="56" t="s">
        <v>178</v>
      </c>
      <c r="BD263" s="761">
        <v>3920</v>
      </c>
      <c r="BE263" s="56" t="s">
        <v>178</v>
      </c>
      <c r="BF263" s="99">
        <v>235</v>
      </c>
      <c r="BG263" s="56" t="s">
        <v>184</v>
      </c>
      <c r="BH263" s="152">
        <v>3060</v>
      </c>
      <c r="BI263" s="60" t="s">
        <v>185</v>
      </c>
      <c r="BJ263" s="60">
        <v>30</v>
      </c>
      <c r="BK263" s="60" t="s">
        <v>181</v>
      </c>
      <c r="BL263" s="73" t="s">
        <v>186</v>
      </c>
      <c r="BN263" s="100" t="s">
        <v>414</v>
      </c>
    </row>
    <row r="264" spans="1:66" ht="37.5">
      <c r="A264" s="770"/>
      <c r="B264" s="101"/>
      <c r="C264" s="102"/>
      <c r="D264" s="103" t="s">
        <v>187</v>
      </c>
      <c r="F264" s="104">
        <v>35680</v>
      </c>
      <c r="G264" s="105"/>
      <c r="H264" s="57" t="s">
        <v>178</v>
      </c>
      <c r="I264" s="106">
        <v>330</v>
      </c>
      <c r="J264" s="107"/>
      <c r="K264" s="108" t="s">
        <v>413</v>
      </c>
      <c r="M264" s="758"/>
      <c r="N264" s="140"/>
      <c r="O264" s="140"/>
      <c r="P264" s="141"/>
      <c r="Q264" s="56" t="s">
        <v>178</v>
      </c>
      <c r="R264" s="106">
        <v>6880</v>
      </c>
      <c r="S264" s="109">
        <v>60</v>
      </c>
      <c r="T264" s="109" t="s">
        <v>179</v>
      </c>
      <c r="U264" s="56" t="s">
        <v>178</v>
      </c>
      <c r="V264" s="110">
        <v>48220</v>
      </c>
      <c r="W264" s="111" t="s">
        <v>178</v>
      </c>
      <c r="X264" s="111">
        <v>480</v>
      </c>
      <c r="Y264" s="112" t="s">
        <v>181</v>
      </c>
      <c r="Z264" s="56" t="s">
        <v>178</v>
      </c>
      <c r="AA264" s="113">
        <v>41340</v>
      </c>
      <c r="AB264" s="111" t="s">
        <v>178</v>
      </c>
      <c r="AC264" s="111">
        <v>410</v>
      </c>
      <c r="AD264" s="112" t="s">
        <v>181</v>
      </c>
      <c r="AF264" s="760"/>
      <c r="AG264" s="60"/>
      <c r="AH264" s="760"/>
      <c r="AI264" s="73"/>
      <c r="AK264" s="146"/>
      <c r="AL264" s="60"/>
      <c r="AM264" s="60"/>
      <c r="AN264" s="60"/>
      <c r="AO264" s="73"/>
      <c r="AQ264" s="758"/>
      <c r="AR264" s="60"/>
      <c r="AS264" s="60"/>
      <c r="AT264" s="73"/>
      <c r="AV264" s="59" t="s">
        <v>205</v>
      </c>
      <c r="AW264" s="114"/>
      <c r="AX264" s="115" t="s">
        <v>206</v>
      </c>
      <c r="AZ264" s="61" t="s">
        <v>205</v>
      </c>
      <c r="BA264" s="60"/>
      <c r="BB264" s="73" t="s">
        <v>206</v>
      </c>
      <c r="BD264" s="762"/>
      <c r="BF264" s="75" t="s">
        <v>443</v>
      </c>
      <c r="BH264" s="152"/>
      <c r="BI264" s="60"/>
      <c r="BJ264" s="60"/>
      <c r="BK264" s="60"/>
      <c r="BL264" s="73"/>
      <c r="BN264" s="116">
        <v>0.95</v>
      </c>
    </row>
    <row r="265" spans="1:66" ht="75">
      <c r="A265" s="770"/>
      <c r="B265" s="117" t="s">
        <v>197</v>
      </c>
      <c r="C265" s="60" t="s">
        <v>176</v>
      </c>
      <c r="D265" s="73" t="s">
        <v>177</v>
      </c>
      <c r="F265" s="89">
        <v>27760</v>
      </c>
      <c r="G265" s="90">
        <v>34640</v>
      </c>
      <c r="H265" s="57" t="s">
        <v>178</v>
      </c>
      <c r="I265" s="91">
        <v>250</v>
      </c>
      <c r="J265" s="92">
        <v>320</v>
      </c>
      <c r="K265" s="93" t="s">
        <v>413</v>
      </c>
      <c r="L265" s="56" t="s">
        <v>178</v>
      </c>
      <c r="M265" s="757">
        <v>620</v>
      </c>
      <c r="N265" s="60" t="s">
        <v>178</v>
      </c>
      <c r="O265" s="60">
        <v>6</v>
      </c>
      <c r="P265" s="143" t="s">
        <v>179</v>
      </c>
      <c r="Q265" s="56" t="s">
        <v>178</v>
      </c>
      <c r="R265" s="94">
        <v>6880</v>
      </c>
      <c r="S265" s="95">
        <v>60</v>
      </c>
      <c r="T265" s="109" t="s">
        <v>179</v>
      </c>
      <c r="V265" s="96"/>
      <c r="AA265" s="96" t="s">
        <v>180</v>
      </c>
      <c r="AE265" s="56" t="s">
        <v>178</v>
      </c>
      <c r="AF265" s="759">
        <v>570</v>
      </c>
      <c r="AG265" s="63" t="s">
        <v>178</v>
      </c>
      <c r="AH265" s="759">
        <v>5</v>
      </c>
      <c r="AI265" s="88" t="s">
        <v>181</v>
      </c>
      <c r="AJ265" s="56" t="s">
        <v>178</v>
      </c>
      <c r="AK265" s="145">
        <v>2750</v>
      </c>
      <c r="AL265" s="63" t="s">
        <v>182</v>
      </c>
      <c r="AM265" s="63" t="s">
        <v>178</v>
      </c>
      <c r="AN265" s="63">
        <v>20</v>
      </c>
      <c r="AO265" s="88" t="s">
        <v>183</v>
      </c>
      <c r="AP265" s="56" t="s">
        <v>178</v>
      </c>
      <c r="AQ265" s="757">
        <v>520</v>
      </c>
      <c r="AR265" s="63" t="s">
        <v>178</v>
      </c>
      <c r="AS265" s="63">
        <v>5</v>
      </c>
      <c r="AT265" s="88" t="s">
        <v>181</v>
      </c>
      <c r="AU265" s="56" t="s">
        <v>178</v>
      </c>
      <c r="AV265" s="62">
        <v>350</v>
      </c>
      <c r="AW265" s="97" t="s">
        <v>178</v>
      </c>
      <c r="AX265" s="98">
        <v>3</v>
      </c>
      <c r="AY265" s="56" t="s">
        <v>178</v>
      </c>
      <c r="AZ265" s="64">
        <v>60</v>
      </c>
      <c r="BA265" s="63" t="s">
        <v>178</v>
      </c>
      <c r="BB265" s="88">
        <v>1</v>
      </c>
      <c r="BC265" s="56" t="s">
        <v>178</v>
      </c>
      <c r="BD265" s="761">
        <v>3660</v>
      </c>
      <c r="BE265" s="56" t="s">
        <v>178</v>
      </c>
      <c r="BF265" s="99">
        <v>235</v>
      </c>
      <c r="BG265" s="56" t="s">
        <v>184</v>
      </c>
      <c r="BH265" s="151">
        <v>2750</v>
      </c>
      <c r="BI265" s="63" t="s">
        <v>185</v>
      </c>
      <c r="BJ265" s="63">
        <v>20</v>
      </c>
      <c r="BK265" s="63" t="s">
        <v>181</v>
      </c>
      <c r="BL265" s="88" t="s">
        <v>186</v>
      </c>
      <c r="BN265" s="100" t="s">
        <v>414</v>
      </c>
    </row>
    <row r="266" spans="1:66" ht="37.5">
      <c r="A266" s="770"/>
      <c r="B266" s="117"/>
      <c r="C266" s="60"/>
      <c r="D266" s="73" t="s">
        <v>187</v>
      </c>
      <c r="F266" s="104">
        <v>34640</v>
      </c>
      <c r="G266" s="105"/>
      <c r="H266" s="57" t="s">
        <v>178</v>
      </c>
      <c r="I266" s="106">
        <v>320</v>
      </c>
      <c r="J266" s="107"/>
      <c r="K266" s="108" t="s">
        <v>413</v>
      </c>
      <c r="M266" s="758"/>
      <c r="N266" s="60"/>
      <c r="O266" s="60"/>
      <c r="P266" s="143"/>
      <c r="Q266" s="56" t="s">
        <v>178</v>
      </c>
      <c r="R266" s="106">
        <v>6880</v>
      </c>
      <c r="S266" s="109">
        <v>60</v>
      </c>
      <c r="T266" s="109" t="s">
        <v>179</v>
      </c>
      <c r="U266" s="56" t="s">
        <v>178</v>
      </c>
      <c r="V266" s="110">
        <v>48220</v>
      </c>
      <c r="W266" s="111" t="s">
        <v>178</v>
      </c>
      <c r="X266" s="111">
        <v>480</v>
      </c>
      <c r="Y266" s="112" t="s">
        <v>181</v>
      </c>
      <c r="Z266" s="56" t="s">
        <v>178</v>
      </c>
      <c r="AA266" s="113">
        <v>41340</v>
      </c>
      <c r="AB266" s="111" t="s">
        <v>178</v>
      </c>
      <c r="AC266" s="111">
        <v>410</v>
      </c>
      <c r="AD266" s="112" t="s">
        <v>181</v>
      </c>
      <c r="AF266" s="760"/>
      <c r="AG266" s="102"/>
      <c r="AH266" s="760"/>
      <c r="AI266" s="103"/>
      <c r="AK266" s="146"/>
      <c r="AL266" s="60"/>
      <c r="AM266" s="60"/>
      <c r="AN266" s="60"/>
      <c r="AO266" s="73"/>
      <c r="AQ266" s="758"/>
      <c r="AR266" s="102"/>
      <c r="AS266" s="102"/>
      <c r="AT266" s="103"/>
      <c r="AV266" s="118" t="s">
        <v>205</v>
      </c>
      <c r="AW266" s="119"/>
      <c r="AX266" s="120" t="s">
        <v>206</v>
      </c>
      <c r="AZ266" s="121" t="s">
        <v>205</v>
      </c>
      <c r="BA266" s="102"/>
      <c r="BB266" s="103" t="s">
        <v>206</v>
      </c>
      <c r="BD266" s="762"/>
      <c r="BF266" s="75" t="s">
        <v>443</v>
      </c>
      <c r="BH266" s="153"/>
      <c r="BI266" s="102"/>
      <c r="BJ266" s="102"/>
      <c r="BK266" s="102"/>
      <c r="BL266" s="103"/>
      <c r="BN266" s="116">
        <v>0.98</v>
      </c>
    </row>
    <row r="267" spans="1:66" ht="75">
      <c r="A267" s="770"/>
      <c r="B267" s="87" t="s">
        <v>198</v>
      </c>
      <c r="C267" s="63" t="s">
        <v>176</v>
      </c>
      <c r="D267" s="88" t="s">
        <v>177</v>
      </c>
      <c r="F267" s="89">
        <v>26180</v>
      </c>
      <c r="G267" s="90">
        <v>33060</v>
      </c>
      <c r="H267" s="57" t="s">
        <v>178</v>
      </c>
      <c r="I267" s="91">
        <v>240</v>
      </c>
      <c r="J267" s="92">
        <v>310</v>
      </c>
      <c r="K267" s="93" t="s">
        <v>413</v>
      </c>
      <c r="L267" s="56" t="s">
        <v>178</v>
      </c>
      <c r="M267" s="757">
        <v>520</v>
      </c>
      <c r="N267" s="144" t="s">
        <v>178</v>
      </c>
      <c r="O267" s="144">
        <v>5</v>
      </c>
      <c r="P267" s="142" t="s">
        <v>179</v>
      </c>
      <c r="Q267" s="56" t="s">
        <v>178</v>
      </c>
      <c r="R267" s="94">
        <v>6880</v>
      </c>
      <c r="S267" s="95">
        <v>60</v>
      </c>
      <c r="T267" s="109" t="s">
        <v>179</v>
      </c>
      <c r="V267" s="96"/>
      <c r="AA267" s="96" t="s">
        <v>180</v>
      </c>
      <c r="AE267" s="56" t="s">
        <v>178</v>
      </c>
      <c r="AF267" s="759">
        <v>480</v>
      </c>
      <c r="AG267" s="60" t="s">
        <v>178</v>
      </c>
      <c r="AH267" s="759">
        <v>4</v>
      </c>
      <c r="AI267" s="73" t="s">
        <v>181</v>
      </c>
      <c r="AJ267" s="56" t="s">
        <v>178</v>
      </c>
      <c r="AK267" s="145">
        <v>2290</v>
      </c>
      <c r="AL267" s="63" t="s">
        <v>182</v>
      </c>
      <c r="AM267" s="63" t="s">
        <v>178</v>
      </c>
      <c r="AN267" s="63">
        <v>20</v>
      </c>
      <c r="AO267" s="88" t="s">
        <v>183</v>
      </c>
      <c r="AP267" s="56" t="s">
        <v>178</v>
      </c>
      <c r="AQ267" s="757">
        <v>500</v>
      </c>
      <c r="AR267" s="60" t="s">
        <v>178</v>
      </c>
      <c r="AS267" s="60">
        <v>5</v>
      </c>
      <c r="AT267" s="73" t="s">
        <v>181</v>
      </c>
      <c r="AU267" s="56" t="s">
        <v>178</v>
      </c>
      <c r="AV267" s="59">
        <v>300</v>
      </c>
      <c r="AW267" s="114" t="s">
        <v>178</v>
      </c>
      <c r="AX267" s="115">
        <v>3</v>
      </c>
      <c r="AY267" s="56" t="s">
        <v>178</v>
      </c>
      <c r="AZ267" s="61">
        <v>50</v>
      </c>
      <c r="BA267" s="60" t="s">
        <v>178</v>
      </c>
      <c r="BB267" s="73">
        <v>1</v>
      </c>
      <c r="BC267" s="56" t="s">
        <v>178</v>
      </c>
      <c r="BD267" s="761">
        <v>3160</v>
      </c>
      <c r="BE267" s="56" t="s">
        <v>178</v>
      </c>
      <c r="BF267" s="99">
        <v>235</v>
      </c>
      <c r="BG267" s="56" t="s">
        <v>184</v>
      </c>
      <c r="BH267" s="152">
        <v>2290</v>
      </c>
      <c r="BI267" s="60" t="s">
        <v>185</v>
      </c>
      <c r="BJ267" s="60">
        <v>20</v>
      </c>
      <c r="BK267" s="60" t="s">
        <v>181</v>
      </c>
      <c r="BL267" s="73" t="s">
        <v>186</v>
      </c>
      <c r="BN267" s="100" t="s">
        <v>414</v>
      </c>
    </row>
    <row r="268" spans="1:66" ht="37.5">
      <c r="A268" s="770"/>
      <c r="B268" s="101"/>
      <c r="C268" s="102"/>
      <c r="D268" s="103" t="s">
        <v>187</v>
      </c>
      <c r="F268" s="104">
        <v>33060</v>
      </c>
      <c r="G268" s="105"/>
      <c r="H268" s="57" t="s">
        <v>178</v>
      </c>
      <c r="I268" s="106">
        <v>310</v>
      </c>
      <c r="J268" s="107"/>
      <c r="K268" s="108" t="s">
        <v>413</v>
      </c>
      <c r="M268" s="758"/>
      <c r="N268" s="140"/>
      <c r="O268" s="140"/>
      <c r="P268" s="141"/>
      <c r="Q268" s="56" t="s">
        <v>178</v>
      </c>
      <c r="R268" s="106">
        <v>6880</v>
      </c>
      <c r="S268" s="109">
        <v>60</v>
      </c>
      <c r="T268" s="109" t="s">
        <v>179</v>
      </c>
      <c r="U268" s="56" t="s">
        <v>178</v>
      </c>
      <c r="V268" s="110">
        <v>48220</v>
      </c>
      <c r="W268" s="111" t="s">
        <v>178</v>
      </c>
      <c r="X268" s="111">
        <v>480</v>
      </c>
      <c r="Y268" s="112" t="s">
        <v>181</v>
      </c>
      <c r="Z268" s="56" t="s">
        <v>178</v>
      </c>
      <c r="AA268" s="113">
        <v>41340</v>
      </c>
      <c r="AB268" s="111" t="s">
        <v>178</v>
      </c>
      <c r="AC268" s="111">
        <v>410</v>
      </c>
      <c r="AD268" s="112" t="s">
        <v>181</v>
      </c>
      <c r="AF268" s="760"/>
      <c r="AG268" s="60"/>
      <c r="AH268" s="760"/>
      <c r="AI268" s="73"/>
      <c r="AK268" s="146"/>
      <c r="AL268" s="102"/>
      <c r="AM268" s="102"/>
      <c r="AN268" s="102"/>
      <c r="AO268" s="103"/>
      <c r="AQ268" s="758"/>
      <c r="AR268" s="60"/>
      <c r="AS268" s="60"/>
      <c r="AT268" s="73"/>
      <c r="AV268" s="59" t="s">
        <v>205</v>
      </c>
      <c r="AW268" s="114"/>
      <c r="AX268" s="115" t="s">
        <v>206</v>
      </c>
      <c r="AZ268" s="61" t="s">
        <v>205</v>
      </c>
      <c r="BA268" s="60"/>
      <c r="BB268" s="73" t="s">
        <v>206</v>
      </c>
      <c r="BD268" s="762"/>
      <c r="BF268" s="75" t="s">
        <v>443</v>
      </c>
      <c r="BH268" s="152"/>
      <c r="BI268" s="60"/>
      <c r="BJ268" s="60"/>
      <c r="BK268" s="60"/>
      <c r="BL268" s="73"/>
      <c r="BN268" s="116">
        <v>0.91</v>
      </c>
    </row>
    <row r="269" spans="1:66" ht="75">
      <c r="A269" s="770"/>
      <c r="B269" s="117" t="s">
        <v>199</v>
      </c>
      <c r="C269" s="60" t="s">
        <v>176</v>
      </c>
      <c r="D269" s="73" t="s">
        <v>177</v>
      </c>
      <c r="F269" s="89">
        <v>25040</v>
      </c>
      <c r="G269" s="90">
        <v>31920</v>
      </c>
      <c r="H269" s="57" t="s">
        <v>178</v>
      </c>
      <c r="I269" s="91">
        <v>230</v>
      </c>
      <c r="J269" s="92">
        <v>300</v>
      </c>
      <c r="K269" s="93" t="s">
        <v>413</v>
      </c>
      <c r="L269" s="56" t="s">
        <v>178</v>
      </c>
      <c r="M269" s="757">
        <v>440</v>
      </c>
      <c r="N269" s="60" t="s">
        <v>178</v>
      </c>
      <c r="O269" s="60">
        <v>4</v>
      </c>
      <c r="P269" s="143" t="s">
        <v>179</v>
      </c>
      <c r="Q269" s="56" t="s">
        <v>178</v>
      </c>
      <c r="R269" s="94">
        <v>6880</v>
      </c>
      <c r="S269" s="95">
        <v>60</v>
      </c>
      <c r="T269" s="109" t="s">
        <v>179</v>
      </c>
      <c r="V269" s="96"/>
      <c r="AA269" s="96" t="s">
        <v>180</v>
      </c>
      <c r="AE269" s="56" t="s">
        <v>178</v>
      </c>
      <c r="AF269" s="759">
        <v>410</v>
      </c>
      <c r="AG269" s="63" t="s">
        <v>178</v>
      </c>
      <c r="AH269" s="759">
        <v>4</v>
      </c>
      <c r="AI269" s="88" t="s">
        <v>181</v>
      </c>
      <c r="AJ269" s="56" t="s">
        <v>178</v>
      </c>
      <c r="AK269" s="145">
        <v>1960</v>
      </c>
      <c r="AL269" s="60" t="s">
        <v>182</v>
      </c>
      <c r="AM269" s="60" t="s">
        <v>178</v>
      </c>
      <c r="AN269" s="60">
        <v>10</v>
      </c>
      <c r="AO269" s="73" t="s">
        <v>183</v>
      </c>
      <c r="AP269" s="56" t="s">
        <v>178</v>
      </c>
      <c r="AQ269" s="757">
        <v>500</v>
      </c>
      <c r="AR269" s="63" t="s">
        <v>178</v>
      </c>
      <c r="AS269" s="63">
        <v>5</v>
      </c>
      <c r="AT269" s="88" t="s">
        <v>181</v>
      </c>
      <c r="AU269" s="56" t="s">
        <v>178</v>
      </c>
      <c r="AV269" s="62">
        <v>270</v>
      </c>
      <c r="AW269" s="97" t="s">
        <v>178</v>
      </c>
      <c r="AX269" s="98">
        <v>2</v>
      </c>
      <c r="AY269" s="56" t="s">
        <v>178</v>
      </c>
      <c r="AZ269" s="64">
        <v>40</v>
      </c>
      <c r="BA269" s="63" t="s">
        <v>178</v>
      </c>
      <c r="BB269" s="88">
        <v>1</v>
      </c>
      <c r="BC269" s="56" t="s">
        <v>178</v>
      </c>
      <c r="BD269" s="761">
        <v>2810</v>
      </c>
      <c r="BE269" s="56" t="s">
        <v>178</v>
      </c>
      <c r="BF269" s="99">
        <v>235</v>
      </c>
      <c r="BG269" s="56" t="s">
        <v>184</v>
      </c>
      <c r="BH269" s="151">
        <v>1960</v>
      </c>
      <c r="BI269" s="63" t="s">
        <v>185</v>
      </c>
      <c r="BJ269" s="63">
        <v>20</v>
      </c>
      <c r="BK269" s="63" t="s">
        <v>181</v>
      </c>
      <c r="BL269" s="88" t="s">
        <v>186</v>
      </c>
      <c r="BN269" s="100" t="s">
        <v>414</v>
      </c>
    </row>
    <row r="270" spans="1:66" ht="37.5">
      <c r="A270" s="770"/>
      <c r="B270" s="117"/>
      <c r="C270" s="60"/>
      <c r="D270" s="73" t="s">
        <v>187</v>
      </c>
      <c r="F270" s="104">
        <v>31920</v>
      </c>
      <c r="G270" s="105"/>
      <c r="H270" s="57" t="s">
        <v>178</v>
      </c>
      <c r="I270" s="106">
        <v>300</v>
      </c>
      <c r="J270" s="107"/>
      <c r="K270" s="108" t="s">
        <v>413</v>
      </c>
      <c r="M270" s="758"/>
      <c r="N270" s="60"/>
      <c r="O270" s="60"/>
      <c r="P270" s="143"/>
      <c r="Q270" s="56" t="s">
        <v>178</v>
      </c>
      <c r="R270" s="106">
        <v>6880</v>
      </c>
      <c r="S270" s="109">
        <v>60</v>
      </c>
      <c r="T270" s="109" t="s">
        <v>179</v>
      </c>
      <c r="U270" s="56" t="s">
        <v>178</v>
      </c>
      <c r="V270" s="110">
        <v>48220</v>
      </c>
      <c r="W270" s="111" t="s">
        <v>178</v>
      </c>
      <c r="X270" s="111">
        <v>480</v>
      </c>
      <c r="Y270" s="112" t="s">
        <v>181</v>
      </c>
      <c r="Z270" s="56" t="s">
        <v>178</v>
      </c>
      <c r="AA270" s="113">
        <v>41340</v>
      </c>
      <c r="AB270" s="111" t="s">
        <v>178</v>
      </c>
      <c r="AC270" s="111">
        <v>410</v>
      </c>
      <c r="AD270" s="112" t="s">
        <v>181</v>
      </c>
      <c r="AF270" s="760"/>
      <c r="AG270" s="102"/>
      <c r="AH270" s="760"/>
      <c r="AI270" s="103"/>
      <c r="AK270" s="146"/>
      <c r="AL270" s="102"/>
      <c r="AM270" s="102"/>
      <c r="AN270" s="102"/>
      <c r="AO270" s="103"/>
      <c r="AQ270" s="758"/>
      <c r="AR270" s="102"/>
      <c r="AS270" s="102"/>
      <c r="AT270" s="103"/>
      <c r="AV270" s="118" t="s">
        <v>205</v>
      </c>
      <c r="AW270" s="119"/>
      <c r="AX270" s="120" t="s">
        <v>206</v>
      </c>
      <c r="AZ270" s="121" t="s">
        <v>205</v>
      </c>
      <c r="BA270" s="102"/>
      <c r="BB270" s="103" t="s">
        <v>206</v>
      </c>
      <c r="BD270" s="762"/>
      <c r="BF270" s="75" t="s">
        <v>443</v>
      </c>
      <c r="BH270" s="153"/>
      <c r="BI270" s="102"/>
      <c r="BJ270" s="102"/>
      <c r="BK270" s="102"/>
      <c r="BL270" s="103"/>
      <c r="BN270" s="116">
        <v>0.95</v>
      </c>
    </row>
    <row r="271" spans="1:66" ht="75">
      <c r="A271" s="770"/>
      <c r="B271" s="87" t="s">
        <v>200</v>
      </c>
      <c r="C271" s="63" t="s">
        <v>176</v>
      </c>
      <c r="D271" s="88" t="s">
        <v>177</v>
      </c>
      <c r="F271" s="89">
        <v>24190</v>
      </c>
      <c r="G271" s="90">
        <v>31070</v>
      </c>
      <c r="H271" s="57" t="s">
        <v>178</v>
      </c>
      <c r="I271" s="91">
        <v>220</v>
      </c>
      <c r="J271" s="92">
        <v>290</v>
      </c>
      <c r="K271" s="93" t="s">
        <v>413</v>
      </c>
      <c r="L271" s="56" t="s">
        <v>178</v>
      </c>
      <c r="M271" s="757">
        <v>390</v>
      </c>
      <c r="N271" s="144" t="s">
        <v>178</v>
      </c>
      <c r="O271" s="144">
        <v>3</v>
      </c>
      <c r="P271" s="142" t="s">
        <v>179</v>
      </c>
      <c r="Q271" s="56" t="s">
        <v>178</v>
      </c>
      <c r="R271" s="94">
        <v>6880</v>
      </c>
      <c r="S271" s="95">
        <v>60</v>
      </c>
      <c r="T271" s="109" t="s">
        <v>179</v>
      </c>
      <c r="V271" s="96"/>
      <c r="AA271" s="96" t="s">
        <v>180</v>
      </c>
      <c r="AE271" s="56" t="s">
        <v>178</v>
      </c>
      <c r="AF271" s="759">
        <v>360</v>
      </c>
      <c r="AG271" s="60" t="s">
        <v>178</v>
      </c>
      <c r="AH271" s="759">
        <v>3</v>
      </c>
      <c r="AI271" s="73" t="s">
        <v>181</v>
      </c>
      <c r="AJ271" s="56" t="s">
        <v>178</v>
      </c>
      <c r="AK271" s="145">
        <v>1720</v>
      </c>
      <c r="AL271" s="60" t="s">
        <v>182</v>
      </c>
      <c r="AM271" s="60" t="s">
        <v>178</v>
      </c>
      <c r="AN271" s="60">
        <v>10</v>
      </c>
      <c r="AO271" s="73" t="s">
        <v>183</v>
      </c>
      <c r="AP271" s="56" t="s">
        <v>178</v>
      </c>
      <c r="AQ271" s="757">
        <v>500</v>
      </c>
      <c r="AR271" s="60" t="s">
        <v>178</v>
      </c>
      <c r="AS271" s="60">
        <v>5</v>
      </c>
      <c r="AT271" s="73" t="s">
        <v>181</v>
      </c>
      <c r="AU271" s="56" t="s">
        <v>178</v>
      </c>
      <c r="AV271" s="59">
        <v>250</v>
      </c>
      <c r="AW271" s="114" t="s">
        <v>178</v>
      </c>
      <c r="AX271" s="115">
        <v>2</v>
      </c>
      <c r="AY271" s="56" t="s">
        <v>178</v>
      </c>
      <c r="AZ271" s="61">
        <v>40</v>
      </c>
      <c r="BA271" s="60" t="s">
        <v>178</v>
      </c>
      <c r="BB271" s="73">
        <v>1</v>
      </c>
      <c r="BC271" s="56" t="s">
        <v>178</v>
      </c>
      <c r="BD271" s="761">
        <v>2540</v>
      </c>
      <c r="BE271" s="56" t="s">
        <v>178</v>
      </c>
      <c r="BF271" s="99">
        <v>235</v>
      </c>
      <c r="BG271" s="56" t="s">
        <v>184</v>
      </c>
      <c r="BH271" s="152">
        <v>1720</v>
      </c>
      <c r="BI271" s="60" t="s">
        <v>185</v>
      </c>
      <c r="BJ271" s="60">
        <v>10</v>
      </c>
      <c r="BK271" s="60" t="s">
        <v>181</v>
      </c>
      <c r="BL271" s="73" t="s">
        <v>186</v>
      </c>
      <c r="BN271" s="100" t="s">
        <v>414</v>
      </c>
    </row>
    <row r="272" spans="1:66" ht="37.5">
      <c r="A272" s="770"/>
      <c r="B272" s="101"/>
      <c r="C272" s="102"/>
      <c r="D272" s="103" t="s">
        <v>187</v>
      </c>
      <c r="F272" s="104">
        <v>31070</v>
      </c>
      <c r="G272" s="105"/>
      <c r="H272" s="57" t="s">
        <v>178</v>
      </c>
      <c r="I272" s="106">
        <v>290</v>
      </c>
      <c r="J272" s="107"/>
      <c r="K272" s="108" t="s">
        <v>413</v>
      </c>
      <c r="M272" s="758"/>
      <c r="N272" s="140"/>
      <c r="O272" s="140"/>
      <c r="P272" s="141"/>
      <c r="Q272" s="56" t="s">
        <v>178</v>
      </c>
      <c r="R272" s="106">
        <v>6880</v>
      </c>
      <c r="S272" s="109">
        <v>60</v>
      </c>
      <c r="T272" s="109" t="s">
        <v>179</v>
      </c>
      <c r="U272" s="56" t="s">
        <v>178</v>
      </c>
      <c r="V272" s="110">
        <v>48220</v>
      </c>
      <c r="W272" s="111" t="s">
        <v>178</v>
      </c>
      <c r="X272" s="111">
        <v>480</v>
      </c>
      <c r="Y272" s="112" t="s">
        <v>181</v>
      </c>
      <c r="Z272" s="56" t="s">
        <v>178</v>
      </c>
      <c r="AA272" s="113">
        <v>41340</v>
      </c>
      <c r="AB272" s="111" t="s">
        <v>178</v>
      </c>
      <c r="AC272" s="111">
        <v>410</v>
      </c>
      <c r="AD272" s="112" t="s">
        <v>181</v>
      </c>
      <c r="AF272" s="760"/>
      <c r="AG272" s="60"/>
      <c r="AH272" s="760"/>
      <c r="AI272" s="73"/>
      <c r="AK272" s="146"/>
      <c r="AL272" s="60"/>
      <c r="AM272" s="60"/>
      <c r="AN272" s="60"/>
      <c r="AO272" s="73"/>
      <c r="AQ272" s="758"/>
      <c r="AR272" s="60"/>
      <c r="AS272" s="60"/>
      <c r="AT272" s="73"/>
      <c r="AV272" s="59" t="s">
        <v>205</v>
      </c>
      <c r="AW272" s="114"/>
      <c r="AX272" s="115" t="s">
        <v>206</v>
      </c>
      <c r="AZ272" s="61" t="s">
        <v>205</v>
      </c>
      <c r="BA272" s="60"/>
      <c r="BB272" s="73" t="s">
        <v>206</v>
      </c>
      <c r="BD272" s="762"/>
      <c r="BF272" s="75" t="s">
        <v>443</v>
      </c>
      <c r="BH272" s="152"/>
      <c r="BI272" s="60"/>
      <c r="BJ272" s="60"/>
      <c r="BK272" s="60"/>
      <c r="BL272" s="73"/>
      <c r="BN272" s="116">
        <v>0.99</v>
      </c>
    </row>
    <row r="273" spans="1:66" ht="75">
      <c r="A273" s="770"/>
      <c r="B273" s="117" t="s">
        <v>201</v>
      </c>
      <c r="C273" s="60" t="s">
        <v>176</v>
      </c>
      <c r="D273" s="73" t="s">
        <v>177</v>
      </c>
      <c r="F273" s="89">
        <v>23540</v>
      </c>
      <c r="G273" s="90">
        <v>30420</v>
      </c>
      <c r="H273" s="57" t="s">
        <v>178</v>
      </c>
      <c r="I273" s="91">
        <v>210</v>
      </c>
      <c r="J273" s="92">
        <v>280</v>
      </c>
      <c r="K273" s="93" t="s">
        <v>413</v>
      </c>
      <c r="L273" s="56" t="s">
        <v>178</v>
      </c>
      <c r="M273" s="757">
        <v>340</v>
      </c>
      <c r="N273" s="60" t="s">
        <v>178</v>
      </c>
      <c r="O273" s="60">
        <v>3</v>
      </c>
      <c r="P273" s="143" t="s">
        <v>179</v>
      </c>
      <c r="Q273" s="56" t="s">
        <v>178</v>
      </c>
      <c r="R273" s="94">
        <v>6880</v>
      </c>
      <c r="S273" s="95">
        <v>60</v>
      </c>
      <c r="T273" s="109" t="s">
        <v>179</v>
      </c>
      <c r="V273" s="96"/>
      <c r="AA273" s="96" t="s">
        <v>180</v>
      </c>
      <c r="AE273" s="56" t="s">
        <v>178</v>
      </c>
      <c r="AF273" s="759">
        <v>320</v>
      </c>
      <c r="AG273" s="63" t="s">
        <v>178</v>
      </c>
      <c r="AH273" s="759">
        <v>3</v>
      </c>
      <c r="AI273" s="88" t="s">
        <v>181</v>
      </c>
      <c r="AJ273" s="56" t="s">
        <v>178</v>
      </c>
      <c r="AK273" s="145">
        <v>1530</v>
      </c>
      <c r="AL273" s="63" t="s">
        <v>182</v>
      </c>
      <c r="AM273" s="63" t="s">
        <v>178</v>
      </c>
      <c r="AN273" s="63">
        <v>10</v>
      </c>
      <c r="AO273" s="88" t="s">
        <v>183</v>
      </c>
      <c r="AP273" s="56" t="s">
        <v>178</v>
      </c>
      <c r="AQ273" s="757">
        <v>500</v>
      </c>
      <c r="AR273" s="63" t="s">
        <v>178</v>
      </c>
      <c r="AS273" s="63">
        <v>5</v>
      </c>
      <c r="AT273" s="88" t="s">
        <v>181</v>
      </c>
      <c r="AU273" s="56" t="s">
        <v>178</v>
      </c>
      <c r="AV273" s="62">
        <v>220</v>
      </c>
      <c r="AW273" s="97" t="s">
        <v>178</v>
      </c>
      <c r="AX273" s="98">
        <v>2</v>
      </c>
      <c r="AY273" s="56" t="s">
        <v>178</v>
      </c>
      <c r="AZ273" s="64">
        <v>40</v>
      </c>
      <c r="BA273" s="63" t="s">
        <v>178</v>
      </c>
      <c r="BB273" s="88">
        <v>1</v>
      </c>
      <c r="BC273" s="56" t="s">
        <v>178</v>
      </c>
      <c r="BD273" s="761">
        <v>2440</v>
      </c>
      <c r="BE273" s="56" t="s">
        <v>178</v>
      </c>
      <c r="BF273" s="99">
        <v>235</v>
      </c>
      <c r="BG273" s="56" t="s">
        <v>184</v>
      </c>
      <c r="BH273" s="151">
        <v>1530</v>
      </c>
      <c r="BI273" s="63" t="s">
        <v>185</v>
      </c>
      <c r="BJ273" s="63">
        <v>10</v>
      </c>
      <c r="BK273" s="63" t="s">
        <v>181</v>
      </c>
      <c r="BL273" s="88" t="s">
        <v>186</v>
      </c>
      <c r="BN273" s="100" t="s">
        <v>414</v>
      </c>
    </row>
    <row r="274" spans="1:66" ht="37.5">
      <c r="A274" s="770"/>
      <c r="B274" s="117"/>
      <c r="C274" s="60"/>
      <c r="D274" s="73" t="s">
        <v>187</v>
      </c>
      <c r="F274" s="104">
        <v>30420</v>
      </c>
      <c r="G274" s="105"/>
      <c r="H274" s="57" t="s">
        <v>178</v>
      </c>
      <c r="I274" s="106">
        <v>280</v>
      </c>
      <c r="J274" s="107"/>
      <c r="K274" s="108" t="s">
        <v>413</v>
      </c>
      <c r="M274" s="758"/>
      <c r="N274" s="60"/>
      <c r="O274" s="60"/>
      <c r="P274" s="143"/>
      <c r="Q274" s="56" t="s">
        <v>178</v>
      </c>
      <c r="R274" s="106">
        <v>6880</v>
      </c>
      <c r="S274" s="109">
        <v>60</v>
      </c>
      <c r="T274" s="109" t="s">
        <v>179</v>
      </c>
      <c r="U274" s="56" t="s">
        <v>178</v>
      </c>
      <c r="V274" s="110">
        <v>48220</v>
      </c>
      <c r="W274" s="111" t="s">
        <v>178</v>
      </c>
      <c r="X274" s="111">
        <v>480</v>
      </c>
      <c r="Y274" s="112" t="s">
        <v>181</v>
      </c>
      <c r="Z274" s="56" t="s">
        <v>178</v>
      </c>
      <c r="AA274" s="113">
        <v>41340</v>
      </c>
      <c r="AB274" s="111" t="s">
        <v>178</v>
      </c>
      <c r="AC274" s="111">
        <v>410</v>
      </c>
      <c r="AD274" s="112" t="s">
        <v>181</v>
      </c>
      <c r="AF274" s="760"/>
      <c r="AG274" s="102"/>
      <c r="AH274" s="760"/>
      <c r="AI274" s="103"/>
      <c r="AK274" s="146"/>
      <c r="AL274" s="102"/>
      <c r="AM274" s="102"/>
      <c r="AN274" s="102"/>
      <c r="AO274" s="103"/>
      <c r="AQ274" s="758"/>
      <c r="AR274" s="102"/>
      <c r="AS274" s="102"/>
      <c r="AT274" s="103"/>
      <c r="AV274" s="118" t="s">
        <v>205</v>
      </c>
      <c r="AW274" s="119"/>
      <c r="AX274" s="120" t="s">
        <v>206</v>
      </c>
      <c r="AZ274" s="121" t="s">
        <v>205</v>
      </c>
      <c r="BA274" s="102"/>
      <c r="BB274" s="103" t="s">
        <v>206</v>
      </c>
      <c r="BD274" s="762"/>
      <c r="BF274" s="75" t="s">
        <v>443</v>
      </c>
      <c r="BH274" s="153"/>
      <c r="BI274" s="102"/>
      <c r="BJ274" s="102"/>
      <c r="BK274" s="102"/>
      <c r="BL274" s="103"/>
      <c r="BN274" s="116">
        <v>0.98</v>
      </c>
    </row>
    <row r="275" spans="1:66" ht="75">
      <c r="A275" s="770"/>
      <c r="B275" s="87" t="s">
        <v>202</v>
      </c>
      <c r="C275" s="63" t="s">
        <v>176</v>
      </c>
      <c r="D275" s="88" t="s">
        <v>177</v>
      </c>
      <c r="F275" s="89">
        <v>23010</v>
      </c>
      <c r="G275" s="90">
        <v>29890</v>
      </c>
      <c r="H275" s="57" t="s">
        <v>178</v>
      </c>
      <c r="I275" s="91">
        <v>210</v>
      </c>
      <c r="J275" s="92">
        <v>280</v>
      </c>
      <c r="K275" s="93" t="s">
        <v>413</v>
      </c>
      <c r="L275" s="56" t="s">
        <v>178</v>
      </c>
      <c r="M275" s="757">
        <v>310</v>
      </c>
      <c r="N275" s="144" t="s">
        <v>178</v>
      </c>
      <c r="O275" s="144">
        <v>3</v>
      </c>
      <c r="P275" s="142" t="s">
        <v>179</v>
      </c>
      <c r="Q275" s="56" t="s">
        <v>178</v>
      </c>
      <c r="R275" s="94">
        <v>6880</v>
      </c>
      <c r="S275" s="95">
        <v>60</v>
      </c>
      <c r="T275" s="109" t="s">
        <v>179</v>
      </c>
      <c r="V275" s="96"/>
      <c r="AA275" s="96" t="s">
        <v>180</v>
      </c>
      <c r="AE275" s="56" t="s">
        <v>178</v>
      </c>
      <c r="AF275" s="759">
        <v>280</v>
      </c>
      <c r="AG275" s="60" t="s">
        <v>178</v>
      </c>
      <c r="AH275" s="759">
        <v>2</v>
      </c>
      <c r="AI275" s="73" t="s">
        <v>181</v>
      </c>
      <c r="AJ275" s="56" t="s">
        <v>178</v>
      </c>
      <c r="AK275" s="145">
        <v>1370</v>
      </c>
      <c r="AL275" s="63" t="s">
        <v>182</v>
      </c>
      <c r="AM275" s="63" t="s">
        <v>178</v>
      </c>
      <c r="AN275" s="63">
        <v>10</v>
      </c>
      <c r="AO275" s="88" t="s">
        <v>183</v>
      </c>
      <c r="AP275" s="56" t="s">
        <v>178</v>
      </c>
      <c r="AQ275" s="757">
        <v>500</v>
      </c>
      <c r="AR275" s="63" t="s">
        <v>178</v>
      </c>
      <c r="AS275" s="63">
        <v>5</v>
      </c>
      <c r="AT275" s="88" t="s">
        <v>181</v>
      </c>
      <c r="AU275" s="56" t="s">
        <v>178</v>
      </c>
      <c r="AV275" s="59">
        <v>200</v>
      </c>
      <c r="AW275" s="114" t="s">
        <v>178</v>
      </c>
      <c r="AX275" s="115">
        <v>2</v>
      </c>
      <c r="AY275" s="56" t="s">
        <v>178</v>
      </c>
      <c r="AZ275" s="64">
        <v>30</v>
      </c>
      <c r="BA275" s="63" t="s">
        <v>178</v>
      </c>
      <c r="BB275" s="88">
        <v>1</v>
      </c>
      <c r="BC275" s="56" t="s">
        <v>178</v>
      </c>
      <c r="BD275" s="761">
        <v>2360</v>
      </c>
      <c r="BE275" s="56" t="s">
        <v>178</v>
      </c>
      <c r="BF275" s="99">
        <v>235</v>
      </c>
      <c r="BG275" s="56" t="s">
        <v>184</v>
      </c>
      <c r="BH275" s="151">
        <v>1370</v>
      </c>
      <c r="BI275" s="63" t="s">
        <v>185</v>
      </c>
      <c r="BJ275" s="63">
        <v>10</v>
      </c>
      <c r="BK275" s="63" t="s">
        <v>181</v>
      </c>
      <c r="BL275" s="88" t="s">
        <v>186</v>
      </c>
      <c r="BN275" s="100" t="s">
        <v>414</v>
      </c>
    </row>
    <row r="276" spans="1:66" ht="37.5">
      <c r="A276" s="770"/>
      <c r="B276" s="101"/>
      <c r="C276" s="102"/>
      <c r="D276" s="103" t="s">
        <v>187</v>
      </c>
      <c r="F276" s="104">
        <v>29890</v>
      </c>
      <c r="G276" s="105"/>
      <c r="H276" s="57" t="s">
        <v>178</v>
      </c>
      <c r="I276" s="106">
        <v>280</v>
      </c>
      <c r="J276" s="107"/>
      <c r="K276" s="108" t="s">
        <v>413</v>
      </c>
      <c r="M276" s="758"/>
      <c r="N276" s="140"/>
      <c r="O276" s="140"/>
      <c r="P276" s="141"/>
      <c r="Q276" s="56" t="s">
        <v>178</v>
      </c>
      <c r="R276" s="106">
        <v>6880</v>
      </c>
      <c r="S276" s="109">
        <v>60</v>
      </c>
      <c r="T276" s="109" t="s">
        <v>179</v>
      </c>
      <c r="U276" s="56" t="s">
        <v>178</v>
      </c>
      <c r="V276" s="110">
        <v>48220</v>
      </c>
      <c r="W276" s="111" t="s">
        <v>178</v>
      </c>
      <c r="X276" s="111">
        <v>480</v>
      </c>
      <c r="Y276" s="112" t="s">
        <v>181</v>
      </c>
      <c r="Z276" s="56" t="s">
        <v>178</v>
      </c>
      <c r="AA276" s="113">
        <v>41340</v>
      </c>
      <c r="AB276" s="111" t="s">
        <v>178</v>
      </c>
      <c r="AC276" s="111">
        <v>410</v>
      </c>
      <c r="AD276" s="112" t="s">
        <v>181</v>
      </c>
      <c r="AF276" s="760"/>
      <c r="AG276" s="60"/>
      <c r="AH276" s="760"/>
      <c r="AI276" s="73"/>
      <c r="AK276" s="146"/>
      <c r="AL276" s="102"/>
      <c r="AM276" s="102"/>
      <c r="AN276" s="102"/>
      <c r="AO276" s="103"/>
      <c r="AQ276" s="758"/>
      <c r="AR276" s="102"/>
      <c r="AS276" s="102"/>
      <c r="AT276" s="103"/>
      <c r="AV276" s="59" t="s">
        <v>205</v>
      </c>
      <c r="AW276" s="114"/>
      <c r="AX276" s="115" t="s">
        <v>206</v>
      </c>
      <c r="AZ276" s="121" t="s">
        <v>205</v>
      </c>
      <c r="BA276" s="102"/>
      <c r="BB276" s="103" t="s">
        <v>206</v>
      </c>
      <c r="BD276" s="762"/>
      <c r="BF276" s="75" t="s">
        <v>443</v>
      </c>
      <c r="BH276" s="153"/>
      <c r="BI276" s="102"/>
      <c r="BJ276" s="102"/>
      <c r="BK276" s="102"/>
      <c r="BL276" s="103"/>
      <c r="BN276" s="116">
        <v>0.98</v>
      </c>
    </row>
    <row r="277" spans="1:66" ht="37.5">
      <c r="A277" s="770"/>
      <c r="B277" s="117" t="s">
        <v>203</v>
      </c>
      <c r="C277" s="60" t="s">
        <v>176</v>
      </c>
      <c r="D277" s="73" t="s">
        <v>177</v>
      </c>
      <c r="F277" s="89">
        <v>21340</v>
      </c>
      <c r="G277" s="90">
        <v>28220</v>
      </c>
      <c r="H277" s="57" t="s">
        <v>178</v>
      </c>
      <c r="I277" s="91">
        <v>190</v>
      </c>
      <c r="J277" s="92">
        <v>260</v>
      </c>
      <c r="K277" s="93" t="s">
        <v>413</v>
      </c>
      <c r="L277" s="56" t="s">
        <v>178</v>
      </c>
      <c r="M277" s="757">
        <v>280</v>
      </c>
      <c r="N277" s="60" t="s">
        <v>178</v>
      </c>
      <c r="O277" s="60">
        <v>2</v>
      </c>
      <c r="P277" s="143" t="s">
        <v>179</v>
      </c>
      <c r="Q277" s="56" t="s">
        <v>178</v>
      </c>
      <c r="R277" s="94">
        <v>6880</v>
      </c>
      <c r="S277" s="95">
        <v>60</v>
      </c>
      <c r="T277" s="109" t="s">
        <v>179</v>
      </c>
      <c r="V277" s="96"/>
      <c r="AA277" s="96" t="s">
        <v>180</v>
      </c>
      <c r="AE277" s="56" t="s">
        <v>178</v>
      </c>
      <c r="AF277" s="759">
        <v>260</v>
      </c>
      <c r="AG277" s="63" t="s">
        <v>178</v>
      </c>
      <c r="AH277" s="759">
        <v>2</v>
      </c>
      <c r="AI277" s="88" t="s">
        <v>181</v>
      </c>
      <c r="AJ277" s="56" t="s">
        <v>178</v>
      </c>
      <c r="AK277" s="145">
        <v>1250</v>
      </c>
      <c r="AL277" s="60" t="s">
        <v>182</v>
      </c>
      <c r="AM277" s="60" t="s">
        <v>178</v>
      </c>
      <c r="AN277" s="60">
        <v>10</v>
      </c>
      <c r="AO277" s="73" t="s">
        <v>183</v>
      </c>
      <c r="AP277" s="56" t="s">
        <v>178</v>
      </c>
      <c r="AQ277" s="757">
        <v>500</v>
      </c>
      <c r="AR277" s="60" t="s">
        <v>178</v>
      </c>
      <c r="AS277" s="60">
        <v>5</v>
      </c>
      <c r="AT277" s="73" t="s">
        <v>181</v>
      </c>
      <c r="AU277" s="56" t="s">
        <v>178</v>
      </c>
      <c r="AV277" s="62">
        <v>180</v>
      </c>
      <c r="AW277" s="97" t="s">
        <v>178</v>
      </c>
      <c r="AX277" s="98">
        <v>1</v>
      </c>
      <c r="AY277" s="56" t="s">
        <v>178</v>
      </c>
      <c r="AZ277" s="61">
        <v>30</v>
      </c>
      <c r="BA277" s="60" t="s">
        <v>178</v>
      </c>
      <c r="BB277" s="73">
        <v>1</v>
      </c>
      <c r="BC277" s="56" t="s">
        <v>178</v>
      </c>
      <c r="BD277" s="761">
        <v>2150</v>
      </c>
      <c r="BE277" s="56" t="s">
        <v>178</v>
      </c>
      <c r="BF277" s="99">
        <v>235</v>
      </c>
      <c r="BG277" s="56" t="s">
        <v>184</v>
      </c>
      <c r="BH277" s="152">
        <v>1250</v>
      </c>
      <c r="BI277" s="60" t="s">
        <v>185</v>
      </c>
      <c r="BJ277" s="60">
        <v>10</v>
      </c>
      <c r="BK277" s="60" t="s">
        <v>181</v>
      </c>
      <c r="BL277" s="73" t="s">
        <v>186</v>
      </c>
      <c r="BN277" s="100" t="s">
        <v>414</v>
      </c>
    </row>
    <row r="278" spans="1:66" ht="37.5">
      <c r="A278" s="770"/>
      <c r="B278" s="101"/>
      <c r="C278" s="102"/>
      <c r="D278" s="103" t="s">
        <v>187</v>
      </c>
      <c r="F278" s="104">
        <v>28220</v>
      </c>
      <c r="G278" s="105"/>
      <c r="H278" s="57" t="s">
        <v>178</v>
      </c>
      <c r="I278" s="106">
        <v>260</v>
      </c>
      <c r="J278" s="107"/>
      <c r="K278" s="108" t="s">
        <v>413</v>
      </c>
      <c r="M278" s="758"/>
      <c r="N278" s="140"/>
      <c r="O278" s="140"/>
      <c r="P278" s="141"/>
      <c r="Q278" s="56" t="s">
        <v>178</v>
      </c>
      <c r="R278" s="106">
        <v>6880</v>
      </c>
      <c r="S278" s="109">
        <v>60</v>
      </c>
      <c r="T278" s="109" t="s">
        <v>179</v>
      </c>
      <c r="U278" s="56" t="s">
        <v>178</v>
      </c>
      <c r="V278" s="110">
        <v>48220</v>
      </c>
      <c r="W278" s="111" t="s">
        <v>178</v>
      </c>
      <c r="X278" s="111">
        <v>480</v>
      </c>
      <c r="Y278" s="112" t="s">
        <v>181</v>
      </c>
      <c r="Z278" s="56" t="s">
        <v>178</v>
      </c>
      <c r="AA278" s="113">
        <v>41340</v>
      </c>
      <c r="AB278" s="111" t="s">
        <v>178</v>
      </c>
      <c r="AC278" s="111">
        <v>410</v>
      </c>
      <c r="AD278" s="112" t="s">
        <v>181</v>
      </c>
      <c r="AF278" s="760"/>
      <c r="AG278" s="102"/>
      <c r="AH278" s="760"/>
      <c r="AI278" s="103"/>
      <c r="AK278" s="146"/>
      <c r="AL278" s="102"/>
      <c r="AM278" s="102"/>
      <c r="AN278" s="102"/>
      <c r="AO278" s="103"/>
      <c r="AQ278" s="758"/>
      <c r="AR278" s="102"/>
      <c r="AS278" s="102"/>
      <c r="AT278" s="103"/>
      <c r="AV278" s="118" t="s">
        <v>205</v>
      </c>
      <c r="AW278" s="119"/>
      <c r="AX278" s="120" t="s">
        <v>206</v>
      </c>
      <c r="AZ278" s="121" t="s">
        <v>205</v>
      </c>
      <c r="BA278" s="102"/>
      <c r="BB278" s="103" t="s">
        <v>206</v>
      </c>
      <c r="BD278" s="762"/>
      <c r="BF278" s="75" t="s">
        <v>443</v>
      </c>
      <c r="BH278" s="153"/>
      <c r="BI278" s="102"/>
      <c r="BJ278" s="102"/>
      <c r="BK278" s="102"/>
      <c r="BL278" s="103"/>
      <c r="BN278" s="122">
        <v>0.98</v>
      </c>
    </row>
  </sheetData>
  <mergeCells count="728">
    <mergeCell ref="AH7:AH8"/>
    <mergeCell ref="AH9:AH10"/>
    <mergeCell ref="AH11:AH12"/>
    <mergeCell ref="AH13:AH14"/>
    <mergeCell ref="AH15:AH16"/>
    <mergeCell ref="AH17:AH18"/>
    <mergeCell ref="AH19:AH20"/>
    <mergeCell ref="AH21:AH22"/>
    <mergeCell ref="AH23:AH24"/>
    <mergeCell ref="A211:A244"/>
    <mergeCell ref="A245:A278"/>
    <mergeCell ref="A7:A40"/>
    <mergeCell ref="A41:A74"/>
    <mergeCell ref="A75:A108"/>
    <mergeCell ref="A109:A142"/>
    <mergeCell ref="A143:A176"/>
    <mergeCell ref="A177:A210"/>
    <mergeCell ref="M13:M14"/>
    <mergeCell ref="M21:M22"/>
    <mergeCell ref="M29:M30"/>
    <mergeCell ref="M37:M38"/>
    <mergeCell ref="M45:M46"/>
    <mergeCell ref="M53:M54"/>
    <mergeCell ref="M61:M62"/>
    <mergeCell ref="M69:M70"/>
    <mergeCell ref="M77:M78"/>
    <mergeCell ref="M85:M86"/>
    <mergeCell ref="M93:M94"/>
    <mergeCell ref="M101:M102"/>
    <mergeCell ref="M109:M110"/>
    <mergeCell ref="M117:M118"/>
    <mergeCell ref="M125:M126"/>
    <mergeCell ref="M133:M134"/>
    <mergeCell ref="F5:G5"/>
    <mergeCell ref="I5:K5"/>
    <mergeCell ref="M5:P5"/>
    <mergeCell ref="R5:T5"/>
    <mergeCell ref="V5:Y5"/>
    <mergeCell ref="AA5:AD5"/>
    <mergeCell ref="AF5:AI5"/>
    <mergeCell ref="AK5:AO5"/>
    <mergeCell ref="AQ5:AT5"/>
    <mergeCell ref="AS2:AT4"/>
    <mergeCell ref="BB2:BB4"/>
    <mergeCell ref="AQ1:AT1"/>
    <mergeCell ref="AV1:AX1"/>
    <mergeCell ref="AZ1:BB1"/>
    <mergeCell ref="BF1:BF3"/>
    <mergeCell ref="BH1:BL3"/>
    <mergeCell ref="BH5:BL5"/>
    <mergeCell ref="AV5:AX5"/>
    <mergeCell ref="AZ5:BB5"/>
    <mergeCell ref="BD1:BD2"/>
    <mergeCell ref="BN1:BN2"/>
    <mergeCell ref="M7:M8"/>
    <mergeCell ref="AF7:AF8"/>
    <mergeCell ref="AQ7:AQ8"/>
    <mergeCell ref="BD7:BD8"/>
    <mergeCell ref="AK1:AO1"/>
    <mergeCell ref="A1:A4"/>
    <mergeCell ref="B1:B4"/>
    <mergeCell ref="C1:C4"/>
    <mergeCell ref="D1:D4"/>
    <mergeCell ref="F1:G3"/>
    <mergeCell ref="M1:P1"/>
    <mergeCell ref="R1:T1"/>
    <mergeCell ref="V1:Y1"/>
    <mergeCell ref="AA1:AD1"/>
    <mergeCell ref="AF1:AI1"/>
    <mergeCell ref="I1:K2"/>
    <mergeCell ref="O2:P4"/>
    <mergeCell ref="S2:T4"/>
    <mergeCell ref="X2:Y4"/>
    <mergeCell ref="AC2:AD4"/>
    <mergeCell ref="AH2:AI4"/>
    <mergeCell ref="AN2:AO4"/>
    <mergeCell ref="AX2:AX4"/>
    <mergeCell ref="AQ13:AQ14"/>
    <mergeCell ref="BD13:BD14"/>
    <mergeCell ref="M15:M16"/>
    <mergeCell ref="AF15:AF16"/>
    <mergeCell ref="AQ15:AQ16"/>
    <mergeCell ref="BD15:BD16"/>
    <mergeCell ref="M9:M10"/>
    <mergeCell ref="AF9:AF10"/>
    <mergeCell ref="AQ9:AQ10"/>
    <mergeCell ref="BD9:BD10"/>
    <mergeCell ref="M11:M12"/>
    <mergeCell ref="AF11:AF12"/>
    <mergeCell ref="AQ11:AQ12"/>
    <mergeCell ref="BD11:BD12"/>
    <mergeCell ref="AF13:AF14"/>
    <mergeCell ref="AQ21:AQ22"/>
    <mergeCell ref="BD21:BD22"/>
    <mergeCell ref="M23:M24"/>
    <mergeCell ref="AF23:AF24"/>
    <mergeCell ref="AQ23:AQ24"/>
    <mergeCell ref="BD23:BD24"/>
    <mergeCell ref="M17:M18"/>
    <mergeCell ref="AF17:AF18"/>
    <mergeCell ref="AQ17:AQ18"/>
    <mergeCell ref="BD17:BD18"/>
    <mergeCell ref="M19:M20"/>
    <mergeCell ref="AF19:AF20"/>
    <mergeCell ref="AQ19:AQ20"/>
    <mergeCell ref="BD19:BD20"/>
    <mergeCell ref="AF21:AF22"/>
    <mergeCell ref="AQ29:AQ30"/>
    <mergeCell ref="BD29:BD30"/>
    <mergeCell ref="M31:M32"/>
    <mergeCell ref="AF31:AF32"/>
    <mergeCell ref="AQ31:AQ32"/>
    <mergeCell ref="BD31:BD32"/>
    <mergeCell ref="M25:M26"/>
    <mergeCell ref="AF25:AF26"/>
    <mergeCell ref="AQ25:AQ26"/>
    <mergeCell ref="BD25:BD26"/>
    <mergeCell ref="M27:M28"/>
    <mergeCell ref="AF27:AF28"/>
    <mergeCell ref="AQ27:AQ28"/>
    <mergeCell ref="BD27:BD28"/>
    <mergeCell ref="AF29:AF30"/>
    <mergeCell ref="AH25:AH26"/>
    <mergeCell ref="AH27:AH28"/>
    <mergeCell ref="AH29:AH30"/>
    <mergeCell ref="AH31:AH32"/>
    <mergeCell ref="AQ37:AQ38"/>
    <mergeCell ref="BD37:BD38"/>
    <mergeCell ref="M39:M40"/>
    <mergeCell ref="AF39:AF40"/>
    <mergeCell ref="AQ39:AQ40"/>
    <mergeCell ref="BD39:BD40"/>
    <mergeCell ref="M33:M34"/>
    <mergeCell ref="AF33:AF34"/>
    <mergeCell ref="AQ33:AQ34"/>
    <mergeCell ref="BD33:BD34"/>
    <mergeCell ref="M35:M36"/>
    <mergeCell ref="AF35:AF36"/>
    <mergeCell ref="AQ35:AQ36"/>
    <mergeCell ref="BD35:BD36"/>
    <mergeCell ref="AF37:AF38"/>
    <mergeCell ref="AH33:AH34"/>
    <mergeCell ref="AH35:AH36"/>
    <mergeCell ref="AH37:AH38"/>
    <mergeCell ref="AH39:AH40"/>
    <mergeCell ref="AQ45:AQ46"/>
    <mergeCell ref="BD45:BD46"/>
    <mergeCell ref="M47:M48"/>
    <mergeCell ref="AF47:AF48"/>
    <mergeCell ref="AQ47:AQ48"/>
    <mergeCell ref="BD47:BD48"/>
    <mergeCell ref="M41:M42"/>
    <mergeCell ref="AF41:AF42"/>
    <mergeCell ref="AQ41:AQ42"/>
    <mergeCell ref="BD41:BD42"/>
    <mergeCell ref="M43:M44"/>
    <mergeCell ref="AF43:AF44"/>
    <mergeCell ref="AQ43:AQ44"/>
    <mergeCell ref="BD43:BD44"/>
    <mergeCell ref="AH43:AH44"/>
    <mergeCell ref="AH45:AH46"/>
    <mergeCell ref="AH47:AH48"/>
    <mergeCell ref="AF45:AF46"/>
    <mergeCell ref="AH41:AH42"/>
    <mergeCell ref="AQ53:AQ54"/>
    <mergeCell ref="BD53:BD54"/>
    <mergeCell ref="M55:M56"/>
    <mergeCell ref="AF55:AF56"/>
    <mergeCell ref="AQ55:AQ56"/>
    <mergeCell ref="BD55:BD56"/>
    <mergeCell ref="M49:M50"/>
    <mergeCell ref="AF49:AF50"/>
    <mergeCell ref="AQ49:AQ50"/>
    <mergeCell ref="BD49:BD50"/>
    <mergeCell ref="M51:M52"/>
    <mergeCell ref="AF51:AF52"/>
    <mergeCell ref="AQ51:AQ52"/>
    <mergeCell ref="BD51:BD52"/>
    <mergeCell ref="AH49:AH50"/>
    <mergeCell ref="AH51:AH52"/>
    <mergeCell ref="AH53:AH54"/>
    <mergeCell ref="AH55:AH56"/>
    <mergeCell ref="AF53:AF54"/>
    <mergeCell ref="AF61:AF62"/>
    <mergeCell ref="AQ61:AQ62"/>
    <mergeCell ref="BD61:BD62"/>
    <mergeCell ref="M63:M64"/>
    <mergeCell ref="AF63:AF64"/>
    <mergeCell ref="AQ63:AQ64"/>
    <mergeCell ref="BD63:BD64"/>
    <mergeCell ref="M57:M58"/>
    <mergeCell ref="AF57:AF58"/>
    <mergeCell ref="AQ57:AQ58"/>
    <mergeCell ref="BD57:BD58"/>
    <mergeCell ref="M59:M60"/>
    <mergeCell ref="AF59:AF60"/>
    <mergeCell ref="AQ59:AQ60"/>
    <mergeCell ref="BD59:BD60"/>
    <mergeCell ref="AH57:AH58"/>
    <mergeCell ref="AH59:AH60"/>
    <mergeCell ref="AH61:AH62"/>
    <mergeCell ref="AH63:AH64"/>
    <mergeCell ref="AF69:AF70"/>
    <mergeCell ref="AQ69:AQ70"/>
    <mergeCell ref="BD69:BD70"/>
    <mergeCell ref="M71:M72"/>
    <mergeCell ref="AF71:AF72"/>
    <mergeCell ref="AQ71:AQ72"/>
    <mergeCell ref="BD71:BD72"/>
    <mergeCell ref="M65:M66"/>
    <mergeCell ref="AF65:AF66"/>
    <mergeCell ref="AQ65:AQ66"/>
    <mergeCell ref="BD65:BD66"/>
    <mergeCell ref="M67:M68"/>
    <mergeCell ref="AF67:AF68"/>
    <mergeCell ref="AQ67:AQ68"/>
    <mergeCell ref="BD67:BD68"/>
    <mergeCell ref="AH65:AH66"/>
    <mergeCell ref="AH67:AH68"/>
    <mergeCell ref="AH69:AH70"/>
    <mergeCell ref="AH71:AH72"/>
    <mergeCell ref="AF77:AF78"/>
    <mergeCell ref="AQ77:AQ78"/>
    <mergeCell ref="BD77:BD78"/>
    <mergeCell ref="M79:M80"/>
    <mergeCell ref="AF79:AF80"/>
    <mergeCell ref="AQ79:AQ80"/>
    <mergeCell ref="BD79:BD80"/>
    <mergeCell ref="M73:M74"/>
    <mergeCell ref="AF73:AF74"/>
    <mergeCell ref="AQ73:AQ74"/>
    <mergeCell ref="BD73:BD74"/>
    <mergeCell ref="M75:M76"/>
    <mergeCell ref="AF75:AF76"/>
    <mergeCell ref="AQ75:AQ76"/>
    <mergeCell ref="BD75:BD76"/>
    <mergeCell ref="AH73:AH74"/>
    <mergeCell ref="AH75:AH76"/>
    <mergeCell ref="AH77:AH78"/>
    <mergeCell ref="AH79:AH80"/>
    <mergeCell ref="AF85:AF86"/>
    <mergeCell ref="AQ85:AQ86"/>
    <mergeCell ref="BD85:BD86"/>
    <mergeCell ref="M87:M88"/>
    <mergeCell ref="AF87:AF88"/>
    <mergeCell ref="AQ87:AQ88"/>
    <mergeCell ref="BD87:BD88"/>
    <mergeCell ref="M81:M82"/>
    <mergeCell ref="AF81:AF82"/>
    <mergeCell ref="AQ81:AQ82"/>
    <mergeCell ref="BD81:BD82"/>
    <mergeCell ref="M83:M84"/>
    <mergeCell ref="AF83:AF84"/>
    <mergeCell ref="AQ83:AQ84"/>
    <mergeCell ref="BD83:BD84"/>
    <mergeCell ref="AH81:AH82"/>
    <mergeCell ref="AH83:AH84"/>
    <mergeCell ref="AH85:AH86"/>
    <mergeCell ref="AH87:AH88"/>
    <mergeCell ref="AF93:AF94"/>
    <mergeCell ref="AQ93:AQ94"/>
    <mergeCell ref="BD93:BD94"/>
    <mergeCell ref="M95:M96"/>
    <mergeCell ref="AF95:AF96"/>
    <mergeCell ref="AQ95:AQ96"/>
    <mergeCell ref="BD95:BD96"/>
    <mergeCell ref="M89:M90"/>
    <mergeCell ref="AF89:AF90"/>
    <mergeCell ref="AQ89:AQ90"/>
    <mergeCell ref="BD89:BD90"/>
    <mergeCell ref="M91:M92"/>
    <mergeCell ref="AF91:AF92"/>
    <mergeCell ref="AQ91:AQ92"/>
    <mergeCell ref="BD91:BD92"/>
    <mergeCell ref="AH89:AH90"/>
    <mergeCell ref="AH91:AH92"/>
    <mergeCell ref="AH93:AH94"/>
    <mergeCell ref="AH95:AH96"/>
    <mergeCell ref="AF101:AF102"/>
    <mergeCell ref="AQ101:AQ102"/>
    <mergeCell ref="BD101:BD102"/>
    <mergeCell ref="M103:M104"/>
    <mergeCell ref="AF103:AF104"/>
    <mergeCell ref="AQ103:AQ104"/>
    <mergeCell ref="BD103:BD104"/>
    <mergeCell ref="M97:M98"/>
    <mergeCell ref="AF97:AF98"/>
    <mergeCell ref="AQ97:AQ98"/>
    <mergeCell ref="BD97:BD98"/>
    <mergeCell ref="M99:M100"/>
    <mergeCell ref="AF99:AF100"/>
    <mergeCell ref="AQ99:AQ100"/>
    <mergeCell ref="BD99:BD100"/>
    <mergeCell ref="AH97:AH98"/>
    <mergeCell ref="AH99:AH100"/>
    <mergeCell ref="AH101:AH102"/>
    <mergeCell ref="AH103:AH104"/>
    <mergeCell ref="AF109:AF110"/>
    <mergeCell ref="AQ109:AQ110"/>
    <mergeCell ref="BD109:BD110"/>
    <mergeCell ref="M111:M112"/>
    <mergeCell ref="AF111:AF112"/>
    <mergeCell ref="AQ111:AQ112"/>
    <mergeCell ref="BD111:BD112"/>
    <mergeCell ref="M105:M106"/>
    <mergeCell ref="AF105:AF106"/>
    <mergeCell ref="AQ105:AQ106"/>
    <mergeCell ref="BD105:BD106"/>
    <mergeCell ref="M107:M108"/>
    <mergeCell ref="AF107:AF108"/>
    <mergeCell ref="AQ107:AQ108"/>
    <mergeCell ref="BD107:BD108"/>
    <mergeCell ref="AH105:AH106"/>
    <mergeCell ref="AH107:AH108"/>
    <mergeCell ref="AH109:AH110"/>
    <mergeCell ref="AH111:AH112"/>
    <mergeCell ref="AF117:AF118"/>
    <mergeCell ref="AQ117:AQ118"/>
    <mergeCell ref="BD117:BD118"/>
    <mergeCell ref="M119:M120"/>
    <mergeCell ref="AF119:AF120"/>
    <mergeCell ref="AQ119:AQ120"/>
    <mergeCell ref="BD119:BD120"/>
    <mergeCell ref="M113:M114"/>
    <mergeCell ref="AF113:AF114"/>
    <mergeCell ref="AQ113:AQ114"/>
    <mergeCell ref="BD113:BD114"/>
    <mergeCell ref="M115:M116"/>
    <mergeCell ref="AF115:AF116"/>
    <mergeCell ref="AQ115:AQ116"/>
    <mergeCell ref="BD115:BD116"/>
    <mergeCell ref="AH113:AH114"/>
    <mergeCell ref="AH115:AH116"/>
    <mergeCell ref="AH117:AH118"/>
    <mergeCell ref="AH119:AH120"/>
    <mergeCell ref="AF125:AF126"/>
    <mergeCell ref="AQ125:AQ126"/>
    <mergeCell ref="BD125:BD126"/>
    <mergeCell ref="M127:M128"/>
    <mergeCell ref="AF127:AF128"/>
    <mergeCell ref="AQ127:AQ128"/>
    <mergeCell ref="BD127:BD128"/>
    <mergeCell ref="M121:M122"/>
    <mergeCell ref="AF121:AF122"/>
    <mergeCell ref="AQ121:AQ122"/>
    <mergeCell ref="BD121:BD122"/>
    <mergeCell ref="M123:M124"/>
    <mergeCell ref="AF123:AF124"/>
    <mergeCell ref="AQ123:AQ124"/>
    <mergeCell ref="BD123:BD124"/>
    <mergeCell ref="AH121:AH122"/>
    <mergeCell ref="AH123:AH124"/>
    <mergeCell ref="AH125:AH126"/>
    <mergeCell ref="AH127:AH128"/>
    <mergeCell ref="AF133:AF134"/>
    <mergeCell ref="AQ133:AQ134"/>
    <mergeCell ref="BD133:BD134"/>
    <mergeCell ref="M135:M136"/>
    <mergeCell ref="AF135:AF136"/>
    <mergeCell ref="AQ135:AQ136"/>
    <mergeCell ref="BD135:BD136"/>
    <mergeCell ref="M129:M130"/>
    <mergeCell ref="AF129:AF130"/>
    <mergeCell ref="AQ129:AQ130"/>
    <mergeCell ref="BD129:BD130"/>
    <mergeCell ref="M131:M132"/>
    <mergeCell ref="AF131:AF132"/>
    <mergeCell ref="AQ131:AQ132"/>
    <mergeCell ref="BD131:BD132"/>
    <mergeCell ref="AH129:AH130"/>
    <mergeCell ref="AH131:AH132"/>
    <mergeCell ref="AH133:AH134"/>
    <mergeCell ref="AH135:AH136"/>
    <mergeCell ref="M141:M142"/>
    <mergeCell ref="AF141:AF142"/>
    <mergeCell ref="AQ141:AQ142"/>
    <mergeCell ref="BD141:BD142"/>
    <mergeCell ref="M143:M144"/>
    <mergeCell ref="AF143:AF144"/>
    <mergeCell ref="AQ143:AQ144"/>
    <mergeCell ref="BD143:BD144"/>
    <mergeCell ref="M137:M138"/>
    <mergeCell ref="AF137:AF138"/>
    <mergeCell ref="AQ137:AQ138"/>
    <mergeCell ref="BD137:BD138"/>
    <mergeCell ref="M139:M140"/>
    <mergeCell ref="AF139:AF140"/>
    <mergeCell ref="AQ139:AQ140"/>
    <mergeCell ref="BD139:BD140"/>
    <mergeCell ref="AH137:AH138"/>
    <mergeCell ref="AH139:AH140"/>
    <mergeCell ref="AH141:AH142"/>
    <mergeCell ref="AH143:AH144"/>
    <mergeCell ref="M149:M150"/>
    <mergeCell ref="AF149:AF150"/>
    <mergeCell ref="AQ149:AQ150"/>
    <mergeCell ref="BD149:BD150"/>
    <mergeCell ref="M151:M152"/>
    <mergeCell ref="AF151:AF152"/>
    <mergeCell ref="AQ151:AQ152"/>
    <mergeCell ref="BD151:BD152"/>
    <mergeCell ref="M145:M146"/>
    <mergeCell ref="AF145:AF146"/>
    <mergeCell ref="AQ145:AQ146"/>
    <mergeCell ref="BD145:BD146"/>
    <mergeCell ref="M147:M148"/>
    <mergeCell ref="AF147:AF148"/>
    <mergeCell ref="AQ147:AQ148"/>
    <mergeCell ref="BD147:BD148"/>
    <mergeCell ref="AH145:AH146"/>
    <mergeCell ref="AH147:AH148"/>
    <mergeCell ref="AH149:AH150"/>
    <mergeCell ref="AH151:AH152"/>
    <mergeCell ref="M157:M158"/>
    <mergeCell ref="AF157:AF158"/>
    <mergeCell ref="AQ157:AQ158"/>
    <mergeCell ref="BD157:BD158"/>
    <mergeCell ref="M159:M160"/>
    <mergeCell ref="AF159:AF160"/>
    <mergeCell ref="AQ159:AQ160"/>
    <mergeCell ref="BD159:BD160"/>
    <mergeCell ref="M153:M154"/>
    <mergeCell ref="AF153:AF154"/>
    <mergeCell ref="AQ153:AQ154"/>
    <mergeCell ref="BD153:BD154"/>
    <mergeCell ref="M155:M156"/>
    <mergeCell ref="AF155:AF156"/>
    <mergeCell ref="AQ155:AQ156"/>
    <mergeCell ref="BD155:BD156"/>
    <mergeCell ref="AH153:AH154"/>
    <mergeCell ref="AH155:AH156"/>
    <mergeCell ref="AH157:AH158"/>
    <mergeCell ref="AH159:AH160"/>
    <mergeCell ref="M165:M166"/>
    <mergeCell ref="AF165:AF166"/>
    <mergeCell ref="AQ165:AQ166"/>
    <mergeCell ref="BD165:BD166"/>
    <mergeCell ref="M167:M168"/>
    <mergeCell ref="AF167:AF168"/>
    <mergeCell ref="AQ167:AQ168"/>
    <mergeCell ref="BD167:BD168"/>
    <mergeCell ref="M161:M162"/>
    <mergeCell ref="AF161:AF162"/>
    <mergeCell ref="AQ161:AQ162"/>
    <mergeCell ref="BD161:BD162"/>
    <mergeCell ref="M163:M164"/>
    <mergeCell ref="AF163:AF164"/>
    <mergeCell ref="AQ163:AQ164"/>
    <mergeCell ref="BD163:BD164"/>
    <mergeCell ref="AH161:AH162"/>
    <mergeCell ref="AH163:AH164"/>
    <mergeCell ref="AH165:AH166"/>
    <mergeCell ref="AH167:AH168"/>
    <mergeCell ref="M173:M174"/>
    <mergeCell ref="AF173:AF174"/>
    <mergeCell ref="AQ173:AQ174"/>
    <mergeCell ref="BD173:BD174"/>
    <mergeCell ref="M175:M176"/>
    <mergeCell ref="AF175:AF176"/>
    <mergeCell ref="AQ175:AQ176"/>
    <mergeCell ref="BD175:BD176"/>
    <mergeCell ref="M169:M170"/>
    <mergeCell ref="AF169:AF170"/>
    <mergeCell ref="AQ169:AQ170"/>
    <mergeCell ref="BD169:BD170"/>
    <mergeCell ref="M171:M172"/>
    <mergeCell ref="AF171:AF172"/>
    <mergeCell ref="AQ171:AQ172"/>
    <mergeCell ref="BD171:BD172"/>
    <mergeCell ref="AH169:AH170"/>
    <mergeCell ref="AH171:AH172"/>
    <mergeCell ref="AH173:AH174"/>
    <mergeCell ref="AH175:AH176"/>
    <mergeCell ref="M181:M182"/>
    <mergeCell ref="AF181:AF182"/>
    <mergeCell ref="AQ181:AQ182"/>
    <mergeCell ref="BD181:BD182"/>
    <mergeCell ref="M183:M184"/>
    <mergeCell ref="AF183:AF184"/>
    <mergeCell ref="AQ183:AQ184"/>
    <mergeCell ref="BD183:BD184"/>
    <mergeCell ref="M177:M178"/>
    <mergeCell ref="AF177:AF178"/>
    <mergeCell ref="AQ177:AQ178"/>
    <mergeCell ref="BD177:BD178"/>
    <mergeCell ref="M179:M180"/>
    <mergeCell ref="AF179:AF180"/>
    <mergeCell ref="AQ179:AQ180"/>
    <mergeCell ref="BD179:BD180"/>
    <mergeCell ref="AH177:AH178"/>
    <mergeCell ref="AH179:AH180"/>
    <mergeCell ref="AH181:AH182"/>
    <mergeCell ref="AH183:AH184"/>
    <mergeCell ref="M189:M190"/>
    <mergeCell ref="AF189:AF190"/>
    <mergeCell ref="AQ189:AQ190"/>
    <mergeCell ref="BD189:BD190"/>
    <mergeCell ref="M191:M192"/>
    <mergeCell ref="AF191:AF192"/>
    <mergeCell ref="AQ191:AQ192"/>
    <mergeCell ref="BD191:BD192"/>
    <mergeCell ref="M185:M186"/>
    <mergeCell ref="AF185:AF186"/>
    <mergeCell ref="AQ185:AQ186"/>
    <mergeCell ref="BD185:BD186"/>
    <mergeCell ref="M187:M188"/>
    <mergeCell ref="AF187:AF188"/>
    <mergeCell ref="AQ187:AQ188"/>
    <mergeCell ref="BD187:BD188"/>
    <mergeCell ref="AH185:AH186"/>
    <mergeCell ref="AH187:AH188"/>
    <mergeCell ref="AH189:AH190"/>
    <mergeCell ref="AH191:AH192"/>
    <mergeCell ref="M197:M198"/>
    <mergeCell ref="AF197:AF198"/>
    <mergeCell ref="AQ197:AQ198"/>
    <mergeCell ref="BD197:BD198"/>
    <mergeCell ref="M199:M200"/>
    <mergeCell ref="AF199:AF200"/>
    <mergeCell ref="AQ199:AQ200"/>
    <mergeCell ref="BD199:BD200"/>
    <mergeCell ref="M193:M194"/>
    <mergeCell ref="AF193:AF194"/>
    <mergeCell ref="AQ193:AQ194"/>
    <mergeCell ref="BD193:BD194"/>
    <mergeCell ref="M195:M196"/>
    <mergeCell ref="AF195:AF196"/>
    <mergeCell ref="AQ195:AQ196"/>
    <mergeCell ref="BD195:BD196"/>
    <mergeCell ref="AH193:AH194"/>
    <mergeCell ref="AH195:AH196"/>
    <mergeCell ref="AH197:AH198"/>
    <mergeCell ref="AH199:AH200"/>
    <mergeCell ref="M205:M206"/>
    <mergeCell ref="AF205:AF206"/>
    <mergeCell ref="AQ205:AQ206"/>
    <mergeCell ref="BD205:BD206"/>
    <mergeCell ref="M207:M208"/>
    <mergeCell ref="AF207:AF208"/>
    <mergeCell ref="AQ207:AQ208"/>
    <mergeCell ref="BD207:BD208"/>
    <mergeCell ref="M201:M202"/>
    <mergeCell ref="AF201:AF202"/>
    <mergeCell ref="AQ201:AQ202"/>
    <mergeCell ref="BD201:BD202"/>
    <mergeCell ref="M203:M204"/>
    <mergeCell ref="AF203:AF204"/>
    <mergeCell ref="AQ203:AQ204"/>
    <mergeCell ref="BD203:BD204"/>
    <mergeCell ref="AH201:AH202"/>
    <mergeCell ref="AH203:AH204"/>
    <mergeCell ref="AH205:AH206"/>
    <mergeCell ref="AH207:AH208"/>
    <mergeCell ref="M213:M214"/>
    <mergeCell ref="AF213:AF214"/>
    <mergeCell ref="AQ213:AQ214"/>
    <mergeCell ref="BD213:BD214"/>
    <mergeCell ref="M215:M216"/>
    <mergeCell ref="AF215:AF216"/>
    <mergeCell ref="AQ215:AQ216"/>
    <mergeCell ref="BD215:BD216"/>
    <mergeCell ref="M209:M210"/>
    <mergeCell ref="AF209:AF210"/>
    <mergeCell ref="AQ209:AQ210"/>
    <mergeCell ref="BD209:BD210"/>
    <mergeCell ref="M211:M212"/>
    <mergeCell ref="AF211:AF212"/>
    <mergeCell ref="AQ211:AQ212"/>
    <mergeCell ref="BD211:BD212"/>
    <mergeCell ref="AH209:AH210"/>
    <mergeCell ref="AH211:AH212"/>
    <mergeCell ref="AH213:AH214"/>
    <mergeCell ref="AH215:AH216"/>
    <mergeCell ref="M221:M222"/>
    <mergeCell ref="AF221:AF222"/>
    <mergeCell ref="AQ221:AQ222"/>
    <mergeCell ref="BD221:BD222"/>
    <mergeCell ref="M223:M224"/>
    <mergeCell ref="AF223:AF224"/>
    <mergeCell ref="AQ223:AQ224"/>
    <mergeCell ref="BD223:BD224"/>
    <mergeCell ref="M217:M218"/>
    <mergeCell ref="AF217:AF218"/>
    <mergeCell ref="AQ217:AQ218"/>
    <mergeCell ref="BD217:BD218"/>
    <mergeCell ref="M219:M220"/>
    <mergeCell ref="AF219:AF220"/>
    <mergeCell ref="AQ219:AQ220"/>
    <mergeCell ref="BD219:BD220"/>
    <mergeCell ref="AH217:AH218"/>
    <mergeCell ref="AH219:AH220"/>
    <mergeCell ref="AH221:AH222"/>
    <mergeCell ref="AH223:AH224"/>
    <mergeCell ref="M229:M230"/>
    <mergeCell ref="AF229:AF230"/>
    <mergeCell ref="AQ229:AQ230"/>
    <mergeCell ref="BD229:BD230"/>
    <mergeCell ref="M231:M232"/>
    <mergeCell ref="AF231:AF232"/>
    <mergeCell ref="AQ231:AQ232"/>
    <mergeCell ref="BD231:BD232"/>
    <mergeCell ref="M225:M226"/>
    <mergeCell ref="AF225:AF226"/>
    <mergeCell ref="AQ225:AQ226"/>
    <mergeCell ref="BD225:BD226"/>
    <mergeCell ref="M227:M228"/>
    <mergeCell ref="AF227:AF228"/>
    <mergeCell ref="AQ227:AQ228"/>
    <mergeCell ref="BD227:BD228"/>
    <mergeCell ref="AH225:AH226"/>
    <mergeCell ref="AH227:AH228"/>
    <mergeCell ref="AH229:AH230"/>
    <mergeCell ref="AH231:AH232"/>
    <mergeCell ref="M237:M238"/>
    <mergeCell ref="AF237:AF238"/>
    <mergeCell ref="AQ237:AQ238"/>
    <mergeCell ref="BD237:BD238"/>
    <mergeCell ref="M239:M240"/>
    <mergeCell ref="AF239:AF240"/>
    <mergeCell ref="AQ239:AQ240"/>
    <mergeCell ref="BD239:BD240"/>
    <mergeCell ref="M233:M234"/>
    <mergeCell ref="AF233:AF234"/>
    <mergeCell ref="AQ233:AQ234"/>
    <mergeCell ref="BD233:BD234"/>
    <mergeCell ref="M235:M236"/>
    <mergeCell ref="AF235:AF236"/>
    <mergeCell ref="AQ235:AQ236"/>
    <mergeCell ref="BD235:BD236"/>
    <mergeCell ref="AH233:AH234"/>
    <mergeCell ref="AH235:AH236"/>
    <mergeCell ref="AH237:AH238"/>
    <mergeCell ref="AH239:AH240"/>
    <mergeCell ref="M245:M246"/>
    <mergeCell ref="AF245:AF246"/>
    <mergeCell ref="AQ245:AQ246"/>
    <mergeCell ref="BD245:BD246"/>
    <mergeCell ref="M247:M248"/>
    <mergeCell ref="AF247:AF248"/>
    <mergeCell ref="AQ247:AQ248"/>
    <mergeCell ref="BD247:BD248"/>
    <mergeCell ref="M241:M242"/>
    <mergeCell ref="AF241:AF242"/>
    <mergeCell ref="AQ241:AQ242"/>
    <mergeCell ref="BD241:BD242"/>
    <mergeCell ref="M243:M244"/>
    <mergeCell ref="AF243:AF244"/>
    <mergeCell ref="AQ243:AQ244"/>
    <mergeCell ref="BD243:BD244"/>
    <mergeCell ref="AH241:AH242"/>
    <mergeCell ref="AH243:AH244"/>
    <mergeCell ref="AH245:AH246"/>
    <mergeCell ref="AH247:AH248"/>
    <mergeCell ref="M253:M254"/>
    <mergeCell ref="AF253:AF254"/>
    <mergeCell ref="AQ253:AQ254"/>
    <mergeCell ref="BD253:BD254"/>
    <mergeCell ref="M255:M256"/>
    <mergeCell ref="AF255:AF256"/>
    <mergeCell ref="AQ255:AQ256"/>
    <mergeCell ref="BD255:BD256"/>
    <mergeCell ref="M249:M250"/>
    <mergeCell ref="AF249:AF250"/>
    <mergeCell ref="AQ249:AQ250"/>
    <mergeCell ref="BD249:BD250"/>
    <mergeCell ref="M251:M252"/>
    <mergeCell ref="AF251:AF252"/>
    <mergeCell ref="AQ251:AQ252"/>
    <mergeCell ref="BD251:BD252"/>
    <mergeCell ref="AH249:AH250"/>
    <mergeCell ref="AH251:AH252"/>
    <mergeCell ref="AH253:AH254"/>
    <mergeCell ref="AH255:AH256"/>
    <mergeCell ref="M261:M262"/>
    <mergeCell ref="AF261:AF262"/>
    <mergeCell ref="AQ261:AQ262"/>
    <mergeCell ref="BD261:BD262"/>
    <mergeCell ref="M263:M264"/>
    <mergeCell ref="AF263:AF264"/>
    <mergeCell ref="AQ263:AQ264"/>
    <mergeCell ref="BD263:BD264"/>
    <mergeCell ref="M257:M258"/>
    <mergeCell ref="AF257:AF258"/>
    <mergeCell ref="AQ257:AQ258"/>
    <mergeCell ref="BD257:BD258"/>
    <mergeCell ref="M259:M260"/>
    <mergeCell ref="AF259:AF260"/>
    <mergeCell ref="AQ259:AQ260"/>
    <mergeCell ref="BD259:BD260"/>
    <mergeCell ref="AH257:AH258"/>
    <mergeCell ref="AH259:AH260"/>
    <mergeCell ref="AH261:AH262"/>
    <mergeCell ref="AH263:AH264"/>
    <mergeCell ref="M269:M270"/>
    <mergeCell ref="AF269:AF270"/>
    <mergeCell ref="AQ269:AQ270"/>
    <mergeCell ref="BD269:BD270"/>
    <mergeCell ref="M271:M272"/>
    <mergeCell ref="AF271:AF272"/>
    <mergeCell ref="AQ271:AQ272"/>
    <mergeCell ref="BD271:BD272"/>
    <mergeCell ref="M265:M266"/>
    <mergeCell ref="AF265:AF266"/>
    <mergeCell ref="AQ265:AQ266"/>
    <mergeCell ref="BD265:BD266"/>
    <mergeCell ref="M267:M268"/>
    <mergeCell ref="AF267:AF268"/>
    <mergeCell ref="AQ267:AQ268"/>
    <mergeCell ref="BD267:BD268"/>
    <mergeCell ref="AH265:AH266"/>
    <mergeCell ref="AH267:AH268"/>
    <mergeCell ref="AH269:AH270"/>
    <mergeCell ref="AH271:AH272"/>
    <mergeCell ref="M277:M278"/>
    <mergeCell ref="AF277:AF278"/>
    <mergeCell ref="AQ277:AQ278"/>
    <mergeCell ref="BD277:BD278"/>
    <mergeCell ref="M273:M274"/>
    <mergeCell ref="AF273:AF274"/>
    <mergeCell ref="AQ273:AQ274"/>
    <mergeCell ref="BD273:BD274"/>
    <mergeCell ref="M275:M276"/>
    <mergeCell ref="AF275:AF276"/>
    <mergeCell ref="AQ275:AQ276"/>
    <mergeCell ref="BD275:BD276"/>
    <mergeCell ref="AH273:AH274"/>
    <mergeCell ref="AH275:AH276"/>
    <mergeCell ref="AH277:AH278"/>
  </mergeCells>
  <phoneticPr fontId="1"/>
  <conditionalFormatting sqref="F7">
    <cfRule type="expression" dxfId="46" priority="25">
      <formula>$F$7&lt;&gt;#REF!</formula>
    </cfRule>
  </conditionalFormatting>
  <conditionalFormatting sqref="F1:G1048576">
    <cfRule type="expression" dxfId="45" priority="23">
      <formula>F1&lt;#REF!</formula>
    </cfRule>
    <cfRule type="expression" dxfId="44" priority="24">
      <formula>F1&gt;#REF!</formula>
    </cfRule>
  </conditionalFormatting>
  <conditionalFormatting sqref="I1:K1048576">
    <cfRule type="expression" dxfId="43" priority="21">
      <formula>I1&lt;#REF!</formula>
    </cfRule>
    <cfRule type="expression" dxfId="42" priority="22">
      <formula>I1&gt;#REF!</formula>
    </cfRule>
  </conditionalFormatting>
  <conditionalFormatting sqref="M1:M1048576">
    <cfRule type="expression" dxfId="41" priority="19">
      <formula>M1&lt;#REF!</formula>
    </cfRule>
    <cfRule type="expression" dxfId="40" priority="20">
      <formula>M1&gt;#REF!</formula>
    </cfRule>
  </conditionalFormatting>
  <conditionalFormatting sqref="R1:R1048576">
    <cfRule type="expression" dxfId="39" priority="17">
      <formula>R1&lt;#REF!</formula>
    </cfRule>
    <cfRule type="expression" dxfId="38" priority="18">
      <formula>R1&gt;#REF!</formula>
    </cfRule>
  </conditionalFormatting>
  <conditionalFormatting sqref="V1:V1048576">
    <cfRule type="expression" dxfId="37" priority="15">
      <formula>V1&lt;#REF!</formula>
    </cfRule>
    <cfRule type="expression" dxfId="36" priority="16">
      <formula>V1&gt;#REF!</formula>
    </cfRule>
  </conditionalFormatting>
  <conditionalFormatting sqref="AA1:AA1048576">
    <cfRule type="expression" dxfId="35" priority="13">
      <formula>AA1&lt;#REF!</formula>
    </cfRule>
    <cfRule type="expression" dxfId="34" priority="14">
      <formula>AA1&gt;#REF!</formula>
    </cfRule>
  </conditionalFormatting>
  <conditionalFormatting sqref="AF1:AF1048576">
    <cfRule type="expression" dxfId="33" priority="11">
      <formula>AF1&lt;#REF!</formula>
    </cfRule>
    <cfRule type="expression" dxfId="32" priority="12">
      <formula>AF1&gt;#REF!</formula>
    </cfRule>
  </conditionalFormatting>
  <conditionalFormatting sqref="AQ1:AQ1048576">
    <cfRule type="expression" dxfId="31" priority="9">
      <formula>AQ1&lt;#REF!</formula>
    </cfRule>
    <cfRule type="expression" dxfId="30" priority="10">
      <formula>AQ1&gt;#REF!</formula>
    </cfRule>
  </conditionalFormatting>
  <conditionalFormatting sqref="BD1:BD1048576">
    <cfRule type="expression" dxfId="29" priority="7">
      <formula>BD1&lt;#REF!</formula>
    </cfRule>
    <cfRule type="expression" dxfId="28" priority="8">
      <formula>BD1&gt;#REF!</formula>
    </cfRule>
  </conditionalFormatting>
  <conditionalFormatting sqref="BN1:BN1048576">
    <cfRule type="expression" dxfId="27" priority="5">
      <formula>BN1&lt;#REF!</formula>
    </cfRule>
    <cfRule type="expression" dxfId="26" priority="6">
      <formula>BN1&gt;#REF!</formula>
    </cfRule>
  </conditionalFormatting>
  <conditionalFormatting sqref="AH7:AH278">
    <cfRule type="expression" dxfId="25" priority="3">
      <formula>AH7&lt;#REF!</formula>
    </cfRule>
    <cfRule type="expression" dxfId="24" priority="4">
      <formula>AH7&gt;#REF!</formula>
    </cfRule>
  </conditionalFormatting>
  <conditionalFormatting sqref="AK7:AK278">
    <cfRule type="expression" dxfId="23" priority="1">
      <formula>AK7&lt;#REF!</formula>
    </cfRule>
    <cfRule type="expression" dxfId="22" priority="2">
      <formula>AK7&gt;#REF!</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K278"/>
  <sheetViews>
    <sheetView view="pageBreakPreview" topLeftCell="A63" zoomScaleNormal="100" zoomScaleSheetLayoutView="100" workbookViewId="0">
      <selection activeCell="A72" sqref="A72:W72"/>
    </sheetView>
  </sheetViews>
  <sheetFormatPr defaultColWidth="2.5" defaultRowHeight="25.5" customHeight="1"/>
  <cols>
    <col min="1" max="1" width="23" style="3" customWidth="1"/>
    <col min="2" max="2" width="2.5" style="3" customWidth="1"/>
    <col min="3" max="21" width="2.625" style="3" customWidth="1"/>
    <col min="22" max="22" width="2.75" style="3" customWidth="1"/>
    <col min="23" max="23" width="57.375" style="46" customWidth="1"/>
    <col min="24" max="33" width="2.5" style="3"/>
    <col min="34" max="34" width="2.5" style="150"/>
    <col min="35" max="36" width="2.5" style="3"/>
    <col min="37" max="37" width="11.5" style="3" customWidth="1"/>
    <col min="38" max="16384" width="2.5" style="3"/>
  </cols>
  <sheetData>
    <row r="1" spans="1:37" ht="25.5" customHeight="1">
      <c r="A1" s="1" t="s">
        <v>213</v>
      </c>
      <c r="B1" s="2"/>
      <c r="C1" s="2"/>
      <c r="D1" s="2"/>
      <c r="E1" s="2"/>
      <c r="F1" s="2"/>
      <c r="G1" s="2"/>
      <c r="H1" s="2"/>
      <c r="I1" s="2"/>
      <c r="J1" s="2"/>
      <c r="K1" s="2"/>
      <c r="L1" s="2"/>
      <c r="M1" s="2"/>
      <c r="N1" s="2"/>
      <c r="O1" s="2"/>
      <c r="P1" s="2"/>
      <c r="Q1" s="2"/>
      <c r="R1" s="2"/>
      <c r="S1" s="2"/>
      <c r="T1" s="2"/>
      <c r="U1" s="2"/>
      <c r="V1" s="2"/>
      <c r="W1" s="2"/>
    </row>
    <row r="3" spans="1:37" ht="20.25" customHeight="1">
      <c r="A3" s="824" t="s">
        <v>214</v>
      </c>
      <c r="B3" s="827" t="s">
        <v>215</v>
      </c>
      <c r="C3" s="830"/>
      <c r="D3" s="4"/>
      <c r="E3" s="833" t="s">
        <v>216</v>
      </c>
      <c r="F3" s="833"/>
      <c r="G3" s="833"/>
      <c r="H3" s="833"/>
      <c r="I3" s="833"/>
      <c r="J3" s="5"/>
      <c r="K3" s="834" t="s">
        <v>217</v>
      </c>
      <c r="L3" s="834"/>
      <c r="M3" s="834"/>
      <c r="N3" s="834"/>
      <c r="O3" s="834"/>
      <c r="P3" s="834"/>
      <c r="Q3" s="834"/>
      <c r="R3" s="834"/>
      <c r="S3" s="5"/>
      <c r="T3" s="5"/>
      <c r="U3" s="5"/>
      <c r="V3" s="6"/>
      <c r="W3" s="835" t="s">
        <v>218</v>
      </c>
    </row>
    <row r="4" spans="1:37" ht="25.5" customHeight="1">
      <c r="A4" s="825"/>
      <c r="B4" s="828"/>
      <c r="C4" s="831"/>
      <c r="D4" s="7" t="s">
        <v>219</v>
      </c>
      <c r="E4" s="838">
        <v>108530</v>
      </c>
      <c r="F4" s="838"/>
      <c r="G4" s="838"/>
      <c r="H4" s="838"/>
      <c r="I4" s="838"/>
      <c r="J4" s="8" t="s">
        <v>220</v>
      </c>
      <c r="K4" s="839">
        <v>1080</v>
      </c>
      <c r="L4" s="839"/>
      <c r="M4" s="839"/>
      <c r="N4" s="839"/>
      <c r="O4" s="839"/>
      <c r="P4" s="839"/>
      <c r="Q4" s="839"/>
      <c r="R4" s="839"/>
      <c r="S4" s="9" t="s">
        <v>221</v>
      </c>
      <c r="T4" s="8"/>
      <c r="U4" s="8"/>
      <c r="V4" s="10"/>
      <c r="W4" s="836"/>
    </row>
    <row r="5" spans="1:37" ht="20.25" customHeight="1">
      <c r="A5" s="826"/>
      <c r="B5" s="829"/>
      <c r="C5" s="832"/>
      <c r="D5" s="11"/>
      <c r="E5" s="11"/>
      <c r="F5" s="11"/>
      <c r="G5" s="12"/>
      <c r="H5" s="12"/>
      <c r="I5" s="12"/>
      <c r="J5" s="12"/>
      <c r="K5" s="12"/>
      <c r="L5" s="12"/>
      <c r="M5" s="840" t="s">
        <v>222</v>
      </c>
      <c r="N5" s="840"/>
      <c r="O5" s="840"/>
      <c r="P5" s="840"/>
      <c r="Q5" s="840"/>
      <c r="R5" s="840"/>
      <c r="S5" s="840"/>
      <c r="T5" s="840"/>
      <c r="U5" s="840"/>
      <c r="V5" s="841"/>
      <c r="W5" s="837"/>
    </row>
    <row r="6" spans="1:37" ht="25.5" customHeight="1">
      <c r="A6" s="13"/>
      <c r="B6" s="13"/>
      <c r="C6" s="13"/>
      <c r="D6" s="14"/>
      <c r="E6" s="14"/>
      <c r="F6" s="14"/>
      <c r="G6" s="14"/>
      <c r="H6" s="15"/>
      <c r="I6" s="15"/>
      <c r="J6" s="15"/>
      <c r="K6" s="15"/>
      <c r="L6" s="13"/>
      <c r="M6" s="15"/>
      <c r="N6" s="15"/>
      <c r="O6" s="15"/>
      <c r="P6" s="15"/>
      <c r="Q6" s="16"/>
      <c r="R6" s="16"/>
      <c r="S6" s="16"/>
      <c r="T6" s="16"/>
      <c r="U6" s="16"/>
      <c r="V6" s="16"/>
      <c r="W6" s="17"/>
    </row>
    <row r="7" spans="1:37" ht="20.25" customHeight="1">
      <c r="A7" s="824" t="s">
        <v>223</v>
      </c>
      <c r="B7" s="827" t="s">
        <v>224</v>
      </c>
      <c r="C7" s="830"/>
      <c r="D7" s="4"/>
      <c r="E7" s="833" t="s">
        <v>216</v>
      </c>
      <c r="F7" s="833"/>
      <c r="G7" s="833"/>
      <c r="H7" s="833"/>
      <c r="I7" s="833"/>
      <c r="J7" s="5"/>
      <c r="K7" s="834" t="s">
        <v>217</v>
      </c>
      <c r="L7" s="834"/>
      <c r="M7" s="834"/>
      <c r="N7" s="834"/>
      <c r="O7" s="834"/>
      <c r="P7" s="834"/>
      <c r="Q7" s="834"/>
      <c r="R7" s="834"/>
      <c r="S7" s="5"/>
      <c r="T7" s="5"/>
      <c r="U7" s="5"/>
      <c r="V7" s="6"/>
      <c r="W7" s="835" t="s">
        <v>218</v>
      </c>
      <c r="AH7" s="3"/>
      <c r="AK7" s="147"/>
    </row>
    <row r="8" spans="1:37" ht="25.5" customHeight="1">
      <c r="A8" s="825"/>
      <c r="B8" s="828"/>
      <c r="C8" s="831"/>
      <c r="D8" s="7" t="s">
        <v>219</v>
      </c>
      <c r="E8" s="838">
        <v>4050</v>
      </c>
      <c r="F8" s="838"/>
      <c r="G8" s="838"/>
      <c r="H8" s="838"/>
      <c r="I8" s="838"/>
      <c r="J8" s="8" t="s">
        <v>220</v>
      </c>
      <c r="K8" s="839">
        <v>40</v>
      </c>
      <c r="L8" s="839"/>
      <c r="M8" s="839"/>
      <c r="N8" s="839"/>
      <c r="O8" s="839"/>
      <c r="P8" s="839"/>
      <c r="Q8" s="839"/>
      <c r="R8" s="839"/>
      <c r="S8" s="9" t="s">
        <v>221</v>
      </c>
      <c r="T8" s="8"/>
      <c r="U8" s="8"/>
      <c r="V8" s="10"/>
      <c r="W8" s="836"/>
      <c r="AH8" s="3"/>
      <c r="AK8" s="147"/>
    </row>
    <row r="9" spans="1:37" ht="20.25" customHeight="1">
      <c r="A9" s="826"/>
      <c r="B9" s="829"/>
      <c r="C9" s="832"/>
      <c r="D9" s="11"/>
      <c r="E9" s="11"/>
      <c r="F9" s="11"/>
      <c r="G9" s="12"/>
      <c r="H9" s="12"/>
      <c r="I9" s="12"/>
      <c r="J9" s="12"/>
      <c r="K9" s="12"/>
      <c r="L9" s="12"/>
      <c r="M9" s="840" t="s">
        <v>222</v>
      </c>
      <c r="N9" s="840"/>
      <c r="O9" s="840"/>
      <c r="P9" s="840"/>
      <c r="Q9" s="840"/>
      <c r="R9" s="840"/>
      <c r="S9" s="840"/>
      <c r="T9" s="840"/>
      <c r="U9" s="840"/>
      <c r="V9" s="841"/>
      <c r="W9" s="837"/>
      <c r="AH9" s="3"/>
      <c r="AK9" s="147"/>
    </row>
    <row r="10" spans="1:37" ht="25.5" customHeight="1">
      <c r="A10" s="13"/>
      <c r="B10" s="13"/>
      <c r="C10" s="13"/>
      <c r="D10" s="14"/>
      <c r="E10" s="14"/>
      <c r="F10" s="14"/>
      <c r="G10" s="14"/>
      <c r="H10" s="15"/>
      <c r="I10" s="15"/>
      <c r="J10" s="15"/>
      <c r="K10" s="15"/>
      <c r="L10" s="13"/>
      <c r="M10" s="15"/>
      <c r="N10" s="15"/>
      <c r="O10" s="15"/>
      <c r="P10" s="15"/>
      <c r="Q10" s="16"/>
      <c r="R10" s="16"/>
      <c r="S10" s="16"/>
      <c r="T10" s="16"/>
      <c r="U10" s="16"/>
      <c r="V10" s="16"/>
      <c r="W10" s="17"/>
      <c r="AH10" s="3"/>
      <c r="AK10" s="147"/>
    </row>
    <row r="11" spans="1:37" ht="20.25" customHeight="1">
      <c r="A11" s="842" t="s">
        <v>225</v>
      </c>
      <c r="B11" s="845" t="s">
        <v>226</v>
      </c>
      <c r="C11" s="848" t="s">
        <v>227</v>
      </c>
      <c r="D11" s="4"/>
      <c r="E11" s="833" t="s">
        <v>216</v>
      </c>
      <c r="F11" s="833"/>
      <c r="G11" s="833"/>
      <c r="H11" s="833"/>
      <c r="I11" s="833"/>
      <c r="J11" s="5"/>
      <c r="K11" s="834" t="s">
        <v>217</v>
      </c>
      <c r="L11" s="834"/>
      <c r="M11" s="834"/>
      <c r="N11" s="834"/>
      <c r="O11" s="834"/>
      <c r="P11" s="834"/>
      <c r="Q11" s="834"/>
      <c r="R11" s="834"/>
      <c r="S11" s="5"/>
      <c r="T11" s="5"/>
      <c r="U11" s="5"/>
      <c r="V11" s="6"/>
      <c r="W11" s="851" t="s">
        <v>228</v>
      </c>
      <c r="AH11" s="3"/>
      <c r="AK11" s="147"/>
    </row>
    <row r="12" spans="1:37" ht="25.5" customHeight="1">
      <c r="A12" s="843"/>
      <c r="B12" s="846"/>
      <c r="C12" s="849"/>
      <c r="D12" s="7" t="s">
        <v>219</v>
      </c>
      <c r="E12" s="838">
        <v>36570</v>
      </c>
      <c r="F12" s="838"/>
      <c r="G12" s="838"/>
      <c r="H12" s="838"/>
      <c r="I12" s="838"/>
      <c r="J12" s="8" t="s">
        <v>220</v>
      </c>
      <c r="K12" s="839">
        <v>360</v>
      </c>
      <c r="L12" s="839"/>
      <c r="M12" s="839"/>
      <c r="N12" s="839"/>
      <c r="O12" s="839"/>
      <c r="P12" s="839"/>
      <c r="Q12" s="839"/>
      <c r="R12" s="839"/>
      <c r="S12" s="9" t="s">
        <v>221</v>
      </c>
      <c r="T12" s="8"/>
      <c r="U12" s="8"/>
      <c r="V12" s="10"/>
      <c r="W12" s="851"/>
      <c r="AH12" s="3"/>
      <c r="AK12" s="147"/>
    </row>
    <row r="13" spans="1:37" ht="20.25" customHeight="1">
      <c r="A13" s="843"/>
      <c r="B13" s="846"/>
      <c r="C13" s="850"/>
      <c r="D13" s="11"/>
      <c r="E13" s="11"/>
      <c r="F13" s="11"/>
      <c r="G13" s="12"/>
      <c r="H13" s="12"/>
      <c r="I13" s="12"/>
      <c r="J13" s="12"/>
      <c r="K13" s="12"/>
      <c r="L13" s="12"/>
      <c r="M13" s="840" t="s">
        <v>222</v>
      </c>
      <c r="N13" s="840"/>
      <c r="O13" s="840"/>
      <c r="P13" s="840"/>
      <c r="Q13" s="840"/>
      <c r="R13" s="840"/>
      <c r="S13" s="840"/>
      <c r="T13" s="840"/>
      <c r="U13" s="840"/>
      <c r="V13" s="841"/>
      <c r="W13" s="851"/>
      <c r="AH13" s="3"/>
      <c r="AK13" s="147"/>
    </row>
    <row r="14" spans="1:37" ht="20.25" customHeight="1">
      <c r="A14" s="843"/>
      <c r="B14" s="846"/>
      <c r="C14" s="848" t="s">
        <v>229</v>
      </c>
      <c r="D14" s="4"/>
      <c r="E14" s="833" t="s">
        <v>216</v>
      </c>
      <c r="F14" s="833"/>
      <c r="G14" s="833"/>
      <c r="H14" s="833"/>
      <c r="I14" s="833"/>
      <c r="J14" s="5"/>
      <c r="K14" s="834" t="s">
        <v>217</v>
      </c>
      <c r="L14" s="834"/>
      <c r="M14" s="834"/>
      <c r="N14" s="834"/>
      <c r="O14" s="834"/>
      <c r="P14" s="834"/>
      <c r="Q14" s="834"/>
      <c r="R14" s="834"/>
      <c r="S14" s="5"/>
      <c r="T14" s="5"/>
      <c r="U14" s="5"/>
      <c r="V14" s="6"/>
      <c r="W14" s="851"/>
      <c r="AH14" s="3"/>
      <c r="AK14" s="147"/>
    </row>
    <row r="15" spans="1:37" ht="25.5" customHeight="1">
      <c r="A15" s="843"/>
      <c r="B15" s="846"/>
      <c r="C15" s="849"/>
      <c r="D15" s="7" t="s">
        <v>219</v>
      </c>
      <c r="E15" s="838">
        <v>24380</v>
      </c>
      <c r="F15" s="838"/>
      <c r="G15" s="838"/>
      <c r="H15" s="838"/>
      <c r="I15" s="838"/>
      <c r="J15" s="8" t="s">
        <v>220</v>
      </c>
      <c r="K15" s="839">
        <v>240</v>
      </c>
      <c r="L15" s="839"/>
      <c r="M15" s="839"/>
      <c r="N15" s="839"/>
      <c r="O15" s="839"/>
      <c r="P15" s="839"/>
      <c r="Q15" s="839"/>
      <c r="R15" s="839"/>
      <c r="S15" s="9" t="s">
        <v>221</v>
      </c>
      <c r="T15" s="8"/>
      <c r="U15" s="8"/>
      <c r="V15" s="10"/>
      <c r="W15" s="851"/>
      <c r="AH15" s="3"/>
      <c r="AK15" s="147"/>
    </row>
    <row r="16" spans="1:37" ht="20.25" customHeight="1">
      <c r="A16" s="844"/>
      <c r="B16" s="847"/>
      <c r="C16" s="850"/>
      <c r="D16" s="11"/>
      <c r="E16" s="11"/>
      <c r="F16" s="11"/>
      <c r="G16" s="12"/>
      <c r="H16" s="12"/>
      <c r="I16" s="12"/>
      <c r="J16" s="12"/>
      <c r="K16" s="12"/>
      <c r="L16" s="12"/>
      <c r="M16" s="852" t="s">
        <v>222</v>
      </c>
      <c r="N16" s="852"/>
      <c r="O16" s="852"/>
      <c r="P16" s="852"/>
      <c r="Q16" s="852"/>
      <c r="R16" s="852"/>
      <c r="S16" s="852"/>
      <c r="T16" s="852"/>
      <c r="U16" s="852"/>
      <c r="V16" s="853"/>
      <c r="W16" s="851"/>
      <c r="AH16" s="3"/>
      <c r="AK16" s="147"/>
    </row>
    <row r="17" spans="1:37" ht="25.5" customHeight="1">
      <c r="A17" s="13"/>
      <c r="B17" s="13"/>
      <c r="C17" s="13"/>
      <c r="D17" s="14"/>
      <c r="E17" s="14"/>
      <c r="F17" s="14"/>
      <c r="G17" s="14"/>
      <c r="H17" s="15"/>
      <c r="I17" s="15"/>
      <c r="J17" s="15"/>
      <c r="K17" s="15"/>
      <c r="L17" s="13"/>
      <c r="M17" s="15"/>
      <c r="N17" s="15"/>
      <c r="O17" s="15"/>
      <c r="P17" s="15"/>
      <c r="Q17" s="16"/>
      <c r="R17" s="16"/>
      <c r="S17" s="16"/>
      <c r="T17" s="16"/>
      <c r="U17" s="16"/>
      <c r="V17" s="16"/>
      <c r="W17" s="17"/>
      <c r="AH17" s="3"/>
      <c r="AK17" s="147"/>
    </row>
    <row r="18" spans="1:37" ht="20.25" customHeight="1">
      <c r="A18" s="824" t="s">
        <v>230</v>
      </c>
      <c r="B18" s="845" t="s">
        <v>231</v>
      </c>
      <c r="C18" s="830"/>
      <c r="D18" s="4"/>
      <c r="E18" s="833" t="s">
        <v>216</v>
      </c>
      <c r="F18" s="833"/>
      <c r="G18" s="833"/>
      <c r="H18" s="833"/>
      <c r="I18" s="833"/>
      <c r="J18" s="5"/>
      <c r="K18" s="834" t="s">
        <v>232</v>
      </c>
      <c r="L18" s="834"/>
      <c r="M18" s="834"/>
      <c r="N18" s="834"/>
      <c r="O18" s="834"/>
      <c r="P18" s="834"/>
      <c r="Q18" s="834"/>
      <c r="R18" s="834"/>
      <c r="S18" s="5"/>
      <c r="T18" s="5"/>
      <c r="U18" s="5"/>
      <c r="V18" s="6"/>
      <c r="W18" s="858" t="s">
        <v>233</v>
      </c>
      <c r="AH18" s="3"/>
      <c r="AK18" s="147"/>
    </row>
    <row r="19" spans="1:37" ht="25.5" customHeight="1">
      <c r="A19" s="825"/>
      <c r="B19" s="846"/>
      <c r="C19" s="831"/>
      <c r="D19" s="7" t="s">
        <v>219</v>
      </c>
      <c r="E19" s="838">
        <v>78020</v>
      </c>
      <c r="F19" s="838"/>
      <c r="G19" s="838"/>
      <c r="H19" s="838"/>
      <c r="I19" s="838"/>
      <c r="J19" s="8" t="s">
        <v>220</v>
      </c>
      <c r="K19" s="839">
        <v>780</v>
      </c>
      <c r="L19" s="839"/>
      <c r="M19" s="839"/>
      <c r="N19" s="839"/>
      <c r="O19" s="839"/>
      <c r="P19" s="839"/>
      <c r="Q19" s="839"/>
      <c r="R19" s="839"/>
      <c r="S19" s="9" t="s">
        <v>221</v>
      </c>
      <c r="T19" s="8"/>
      <c r="U19" s="8"/>
      <c r="V19" s="10"/>
      <c r="W19" s="859"/>
      <c r="AH19" s="3"/>
      <c r="AK19" s="147"/>
    </row>
    <row r="20" spans="1:37" ht="20.25" customHeight="1">
      <c r="A20" s="826"/>
      <c r="B20" s="847"/>
      <c r="C20" s="832"/>
      <c r="D20" s="11"/>
      <c r="E20" s="11"/>
      <c r="F20" s="11"/>
      <c r="G20" s="12"/>
      <c r="H20" s="12"/>
      <c r="I20" s="12"/>
      <c r="J20" s="12"/>
      <c r="K20" s="12"/>
      <c r="L20" s="12"/>
      <c r="M20" s="840" t="s">
        <v>222</v>
      </c>
      <c r="N20" s="840"/>
      <c r="O20" s="840"/>
      <c r="P20" s="840"/>
      <c r="Q20" s="840"/>
      <c r="R20" s="840"/>
      <c r="S20" s="840"/>
      <c r="T20" s="840"/>
      <c r="U20" s="840"/>
      <c r="V20" s="841"/>
      <c r="W20" s="860"/>
      <c r="AH20" s="3"/>
      <c r="AK20" s="147"/>
    </row>
    <row r="21" spans="1:37" ht="25.5" customHeight="1">
      <c r="A21" s="13"/>
      <c r="B21" s="13"/>
      <c r="C21" s="13"/>
      <c r="D21" s="14"/>
      <c r="E21" s="14"/>
      <c r="F21" s="14"/>
      <c r="G21" s="14"/>
      <c r="H21" s="15"/>
      <c r="I21" s="15"/>
      <c r="J21" s="15"/>
      <c r="K21" s="15"/>
      <c r="L21" s="13"/>
      <c r="M21" s="15"/>
      <c r="N21" s="15"/>
      <c r="O21" s="15"/>
      <c r="P21" s="15"/>
      <c r="Q21" s="16"/>
      <c r="R21" s="16"/>
      <c r="S21" s="16"/>
      <c r="T21" s="16"/>
      <c r="U21" s="16"/>
      <c r="V21" s="16"/>
      <c r="W21" s="17"/>
      <c r="AH21" s="3"/>
      <c r="AK21" s="147"/>
    </row>
    <row r="22" spans="1:37" ht="20.25" customHeight="1">
      <c r="A22" s="854" t="s">
        <v>234</v>
      </c>
      <c r="B22" s="827" t="s">
        <v>235</v>
      </c>
      <c r="C22" s="830"/>
      <c r="D22" s="4"/>
      <c r="E22" s="833" t="s">
        <v>216</v>
      </c>
      <c r="F22" s="833"/>
      <c r="G22" s="833"/>
      <c r="H22" s="833"/>
      <c r="I22" s="833"/>
      <c r="J22" s="5"/>
      <c r="K22" s="834" t="s">
        <v>217</v>
      </c>
      <c r="L22" s="834"/>
      <c r="M22" s="834"/>
      <c r="N22" s="834"/>
      <c r="O22" s="834"/>
      <c r="P22" s="834"/>
      <c r="Q22" s="834"/>
      <c r="R22" s="834"/>
      <c r="S22" s="5"/>
      <c r="T22" s="5"/>
      <c r="U22" s="5"/>
      <c r="V22" s="6"/>
      <c r="W22" s="835" t="s">
        <v>218</v>
      </c>
      <c r="AH22" s="3"/>
      <c r="AK22" s="147"/>
    </row>
    <row r="23" spans="1:37" ht="25.5" customHeight="1">
      <c r="A23" s="825"/>
      <c r="B23" s="828"/>
      <c r="C23" s="831"/>
      <c r="D23" s="7" t="s">
        <v>219</v>
      </c>
      <c r="E23" s="838">
        <v>82880</v>
      </c>
      <c r="F23" s="838"/>
      <c r="G23" s="838"/>
      <c r="H23" s="838"/>
      <c r="I23" s="838"/>
      <c r="J23" s="8" t="s">
        <v>220</v>
      </c>
      <c r="K23" s="839">
        <v>820</v>
      </c>
      <c r="L23" s="839"/>
      <c r="M23" s="839"/>
      <c r="N23" s="839"/>
      <c r="O23" s="839"/>
      <c r="P23" s="839"/>
      <c r="Q23" s="839"/>
      <c r="R23" s="839"/>
      <c r="S23" s="9" t="s">
        <v>221</v>
      </c>
      <c r="T23" s="8"/>
      <c r="U23" s="8"/>
      <c r="V23" s="10"/>
      <c r="W23" s="836"/>
      <c r="AH23" s="3"/>
      <c r="AK23" s="147"/>
    </row>
    <row r="24" spans="1:37" ht="20.25" customHeight="1">
      <c r="A24" s="826"/>
      <c r="B24" s="829"/>
      <c r="C24" s="832"/>
      <c r="D24" s="11"/>
      <c r="E24" s="11"/>
      <c r="F24" s="11"/>
      <c r="G24" s="12"/>
      <c r="H24" s="12"/>
      <c r="I24" s="12"/>
      <c r="J24" s="12"/>
      <c r="K24" s="12"/>
      <c r="L24" s="12"/>
      <c r="M24" s="840" t="s">
        <v>222</v>
      </c>
      <c r="N24" s="840"/>
      <c r="O24" s="840"/>
      <c r="P24" s="840"/>
      <c r="Q24" s="840"/>
      <c r="R24" s="840"/>
      <c r="S24" s="840"/>
      <c r="T24" s="840"/>
      <c r="U24" s="840"/>
      <c r="V24" s="841"/>
      <c r="W24" s="837"/>
      <c r="AH24" s="3"/>
      <c r="AK24" s="147"/>
    </row>
    <row r="25" spans="1:37" ht="25.5" customHeight="1">
      <c r="A25" s="13"/>
      <c r="B25" s="13"/>
      <c r="C25" s="13"/>
      <c r="D25" s="14"/>
      <c r="E25" s="14"/>
      <c r="F25" s="14"/>
      <c r="G25" s="14"/>
      <c r="H25" s="15"/>
      <c r="I25" s="15"/>
      <c r="J25" s="15"/>
      <c r="K25" s="15"/>
      <c r="L25" s="13"/>
      <c r="M25" s="15"/>
      <c r="N25" s="15"/>
      <c r="O25" s="15"/>
      <c r="P25" s="15"/>
      <c r="Q25" s="16"/>
      <c r="R25" s="16"/>
      <c r="S25" s="16"/>
      <c r="T25" s="16"/>
      <c r="U25" s="16"/>
      <c r="V25" s="16"/>
      <c r="W25" s="17"/>
      <c r="AH25" s="3"/>
      <c r="AK25" s="147"/>
    </row>
    <row r="26" spans="1:37" ht="20.25" customHeight="1">
      <c r="A26" s="854" t="s">
        <v>236</v>
      </c>
      <c r="B26" s="855" t="s">
        <v>237</v>
      </c>
      <c r="C26" s="830"/>
      <c r="D26" s="4"/>
      <c r="E26" s="833" t="s">
        <v>216</v>
      </c>
      <c r="F26" s="833"/>
      <c r="G26" s="833"/>
      <c r="H26" s="833"/>
      <c r="I26" s="833"/>
      <c r="J26" s="5"/>
      <c r="K26" s="834" t="s">
        <v>217</v>
      </c>
      <c r="L26" s="834"/>
      <c r="M26" s="834"/>
      <c r="N26" s="834"/>
      <c r="O26" s="834"/>
      <c r="P26" s="834"/>
      <c r="Q26" s="834"/>
      <c r="R26" s="834"/>
      <c r="S26" s="5"/>
      <c r="T26" s="5"/>
      <c r="U26" s="5"/>
      <c r="V26" s="6"/>
      <c r="W26" s="835" t="s">
        <v>218</v>
      </c>
      <c r="AH26" s="3"/>
      <c r="AK26" s="147"/>
    </row>
    <row r="27" spans="1:37" ht="25.5" customHeight="1">
      <c r="A27" s="825"/>
      <c r="B27" s="856"/>
      <c r="C27" s="831"/>
      <c r="D27" s="7" t="s">
        <v>219</v>
      </c>
      <c r="E27" s="838">
        <v>69060</v>
      </c>
      <c r="F27" s="838"/>
      <c r="G27" s="838"/>
      <c r="H27" s="838"/>
      <c r="I27" s="838"/>
      <c r="J27" s="8" t="s">
        <v>220</v>
      </c>
      <c r="K27" s="839">
        <v>690</v>
      </c>
      <c r="L27" s="839"/>
      <c r="M27" s="839"/>
      <c r="N27" s="839"/>
      <c r="O27" s="839"/>
      <c r="P27" s="839"/>
      <c r="Q27" s="839"/>
      <c r="R27" s="839"/>
      <c r="S27" s="9" t="s">
        <v>221</v>
      </c>
      <c r="T27" s="8"/>
      <c r="U27" s="8"/>
      <c r="V27" s="10"/>
      <c r="W27" s="836"/>
      <c r="AH27" s="3"/>
      <c r="AK27" s="147"/>
    </row>
    <row r="28" spans="1:37" ht="20.25" customHeight="1">
      <c r="A28" s="826"/>
      <c r="B28" s="857"/>
      <c r="C28" s="832"/>
      <c r="D28" s="11"/>
      <c r="E28" s="11"/>
      <c r="F28" s="11"/>
      <c r="G28" s="12"/>
      <c r="H28" s="12"/>
      <c r="I28" s="12"/>
      <c r="J28" s="12"/>
      <c r="K28" s="12"/>
      <c r="L28" s="12"/>
      <c r="M28" s="840" t="s">
        <v>222</v>
      </c>
      <c r="N28" s="840"/>
      <c r="O28" s="840"/>
      <c r="P28" s="840"/>
      <c r="Q28" s="840"/>
      <c r="R28" s="840"/>
      <c r="S28" s="840"/>
      <c r="T28" s="840"/>
      <c r="U28" s="840"/>
      <c r="V28" s="841"/>
      <c r="W28" s="837"/>
      <c r="AH28" s="3"/>
      <c r="AK28" s="147"/>
    </row>
    <row r="29" spans="1:37" ht="25.5" customHeight="1">
      <c r="A29" s="18"/>
      <c r="B29" s="18"/>
      <c r="C29" s="18"/>
      <c r="D29" s="19"/>
      <c r="E29" s="19"/>
      <c r="F29" s="19"/>
      <c r="G29" s="19"/>
      <c r="H29" s="20"/>
      <c r="I29" s="20"/>
      <c r="J29" s="20"/>
      <c r="K29" s="20"/>
      <c r="L29" s="18"/>
      <c r="M29" s="20"/>
      <c r="N29" s="20"/>
      <c r="O29" s="20"/>
      <c r="P29" s="20"/>
      <c r="Q29" s="21"/>
      <c r="R29" s="21"/>
      <c r="S29" s="21"/>
      <c r="T29" s="21"/>
      <c r="U29" s="21"/>
      <c r="V29" s="21"/>
      <c r="W29" s="22"/>
      <c r="AH29" s="3"/>
      <c r="AK29" s="147"/>
    </row>
    <row r="30" spans="1:37" s="23" customFormat="1" ht="25.5" customHeight="1">
      <c r="A30" s="861" t="s">
        <v>238</v>
      </c>
      <c r="B30" s="845" t="s">
        <v>239</v>
      </c>
      <c r="C30" s="861" t="s">
        <v>240</v>
      </c>
      <c r="D30" s="864"/>
      <c r="E30" s="864"/>
      <c r="F30" s="864"/>
      <c r="G30" s="864"/>
      <c r="H30" s="864"/>
      <c r="I30" s="864"/>
      <c r="J30" s="864"/>
      <c r="K30" s="864"/>
      <c r="L30" s="864"/>
      <c r="M30" s="864"/>
      <c r="N30" s="864"/>
      <c r="O30" s="864"/>
      <c r="P30" s="864"/>
      <c r="Q30" s="864"/>
      <c r="R30" s="864"/>
      <c r="S30" s="864"/>
      <c r="T30" s="864"/>
      <c r="U30" s="864"/>
      <c r="V30" s="865"/>
      <c r="W30" s="866" t="s">
        <v>241</v>
      </c>
      <c r="AH30" s="3"/>
      <c r="AK30" s="148"/>
    </row>
    <row r="31" spans="1:37" s="23" customFormat="1" ht="25.5" customHeight="1">
      <c r="A31" s="862"/>
      <c r="B31" s="846"/>
      <c r="C31" s="867" t="s">
        <v>242</v>
      </c>
      <c r="D31" s="868"/>
      <c r="E31" s="868"/>
      <c r="F31" s="868"/>
      <c r="G31" s="868"/>
      <c r="H31" s="868"/>
      <c r="I31" s="868"/>
      <c r="J31" s="868"/>
      <c r="K31" s="868"/>
      <c r="L31" s="868"/>
      <c r="M31" s="838">
        <v>51380</v>
      </c>
      <c r="N31" s="838"/>
      <c r="O31" s="838"/>
      <c r="P31" s="838"/>
      <c r="Q31" s="838"/>
      <c r="R31" s="24"/>
      <c r="S31" s="8" t="s">
        <v>243</v>
      </c>
      <c r="T31" s="869" t="s">
        <v>244</v>
      </c>
      <c r="U31" s="869"/>
      <c r="V31" s="870"/>
      <c r="W31" s="856"/>
      <c r="AH31" s="3"/>
      <c r="AK31" s="148"/>
    </row>
    <row r="32" spans="1:37" s="23" customFormat="1" ht="25.5" customHeight="1">
      <c r="A32" s="863"/>
      <c r="B32" s="847"/>
      <c r="C32" s="871" t="s">
        <v>245</v>
      </c>
      <c r="D32" s="872"/>
      <c r="E32" s="872"/>
      <c r="F32" s="872"/>
      <c r="G32" s="872"/>
      <c r="H32" s="872"/>
      <c r="I32" s="872"/>
      <c r="J32" s="872"/>
      <c r="K32" s="872"/>
      <c r="L32" s="872"/>
      <c r="M32" s="873">
        <v>6420</v>
      </c>
      <c r="N32" s="873"/>
      <c r="O32" s="873"/>
      <c r="P32" s="873"/>
      <c r="Q32" s="873"/>
      <c r="R32" s="25"/>
      <c r="S32" s="26" t="s">
        <v>243</v>
      </c>
      <c r="T32" s="840" t="s">
        <v>246</v>
      </c>
      <c r="U32" s="840"/>
      <c r="V32" s="841"/>
      <c r="W32" s="857"/>
      <c r="AH32" s="3"/>
      <c r="AK32" s="148"/>
    </row>
    <row r="33" spans="1:37" s="23" customFormat="1" ht="25.5" customHeight="1">
      <c r="A33" s="133"/>
      <c r="B33" s="44"/>
      <c r="C33" s="131"/>
      <c r="D33" s="131"/>
      <c r="E33" s="131"/>
      <c r="F33" s="131"/>
      <c r="G33" s="131"/>
      <c r="H33" s="131"/>
      <c r="I33" s="131"/>
      <c r="J33" s="131"/>
      <c r="K33" s="131"/>
      <c r="L33" s="131"/>
      <c r="M33" s="128"/>
      <c r="N33" s="128"/>
      <c r="O33" s="128"/>
      <c r="P33" s="128"/>
      <c r="Q33" s="128"/>
      <c r="R33" s="128"/>
      <c r="S33" s="8"/>
      <c r="T33" s="132"/>
      <c r="U33" s="132"/>
      <c r="V33" s="132"/>
      <c r="W33" s="134"/>
      <c r="AH33" s="3"/>
      <c r="AK33" s="148"/>
    </row>
    <row r="34" spans="1:37" s="23" customFormat="1" ht="25.5" customHeight="1">
      <c r="A34" s="812" t="s">
        <v>420</v>
      </c>
      <c r="B34" s="814" t="s">
        <v>421</v>
      </c>
      <c r="C34" s="816"/>
      <c r="D34" s="818" t="s">
        <v>422</v>
      </c>
      <c r="E34" s="818"/>
      <c r="F34" s="818"/>
      <c r="G34" s="818"/>
      <c r="H34" s="818"/>
      <c r="I34" s="818"/>
      <c r="J34" s="135" t="s">
        <v>423</v>
      </c>
      <c r="K34" s="819" t="s">
        <v>424</v>
      </c>
      <c r="L34" s="819"/>
      <c r="M34" s="819"/>
      <c r="N34" s="819"/>
      <c r="O34" s="819"/>
      <c r="P34" s="819"/>
      <c r="Q34" s="819"/>
      <c r="R34" s="819"/>
      <c r="S34" s="819"/>
      <c r="T34" s="819"/>
      <c r="U34" s="819"/>
      <c r="V34" s="820"/>
      <c r="W34" s="821" t="s">
        <v>425</v>
      </c>
      <c r="AH34" s="3"/>
      <c r="AK34" s="148"/>
    </row>
    <row r="35" spans="1:37" s="23" customFormat="1" ht="25.5" customHeight="1">
      <c r="A35" s="813"/>
      <c r="B35" s="815"/>
      <c r="C35" s="817"/>
      <c r="D35" s="136"/>
      <c r="E35" s="136"/>
      <c r="F35" s="136"/>
      <c r="G35" s="137"/>
      <c r="H35" s="137"/>
      <c r="I35" s="137"/>
      <c r="J35" s="137"/>
      <c r="K35" s="137"/>
      <c r="L35" s="137"/>
      <c r="M35" s="822" t="s">
        <v>222</v>
      </c>
      <c r="N35" s="822"/>
      <c r="O35" s="822"/>
      <c r="P35" s="822"/>
      <c r="Q35" s="822"/>
      <c r="R35" s="822"/>
      <c r="S35" s="822"/>
      <c r="T35" s="822"/>
      <c r="U35" s="822"/>
      <c r="V35" s="823"/>
      <c r="W35" s="821"/>
      <c r="AH35" s="3"/>
      <c r="AK35" s="148"/>
    </row>
    <row r="36" spans="1:37" ht="25.5" customHeight="1">
      <c r="A36" s="13"/>
      <c r="B36" s="13"/>
      <c r="C36" s="13"/>
      <c r="D36" s="14"/>
      <c r="E36" s="14"/>
      <c r="F36" s="14"/>
      <c r="G36" s="14"/>
      <c r="H36" s="15"/>
      <c r="I36" s="15"/>
      <c r="J36" s="15"/>
      <c r="K36" s="15"/>
      <c r="L36" s="13"/>
      <c r="M36" s="15"/>
      <c r="N36" s="15"/>
      <c r="O36" s="15"/>
      <c r="P36" s="15"/>
      <c r="Q36" s="16"/>
      <c r="R36" s="16"/>
      <c r="S36" s="16"/>
      <c r="T36" s="16"/>
      <c r="U36" s="16"/>
      <c r="V36" s="16"/>
      <c r="W36" s="17"/>
      <c r="AH36" s="3"/>
      <c r="AK36" s="148"/>
    </row>
    <row r="37" spans="1:37" ht="30" customHeight="1">
      <c r="A37" s="842" t="s">
        <v>247</v>
      </c>
      <c r="B37" s="845" t="s">
        <v>255</v>
      </c>
      <c r="C37" s="874" t="s">
        <v>248</v>
      </c>
      <c r="D37" s="875"/>
      <c r="E37" s="875"/>
      <c r="F37" s="875"/>
      <c r="G37" s="875"/>
      <c r="H37" s="876">
        <v>1840</v>
      </c>
      <c r="I37" s="876"/>
      <c r="J37" s="876"/>
      <c r="K37" s="876"/>
      <c r="L37" s="877"/>
      <c r="M37" s="878" t="s">
        <v>249</v>
      </c>
      <c r="N37" s="879"/>
      <c r="O37" s="879"/>
      <c r="P37" s="879"/>
      <c r="Q37" s="879"/>
      <c r="R37" s="876">
        <v>1270</v>
      </c>
      <c r="S37" s="876"/>
      <c r="T37" s="876"/>
      <c r="U37" s="876"/>
      <c r="V37" s="877"/>
      <c r="W37" s="851" t="s">
        <v>250</v>
      </c>
      <c r="AH37" s="3"/>
      <c r="AK37" s="147"/>
    </row>
    <row r="38" spans="1:37" ht="30" customHeight="1">
      <c r="A38" s="843"/>
      <c r="B38" s="846"/>
      <c r="C38" s="874" t="s">
        <v>251</v>
      </c>
      <c r="D38" s="875"/>
      <c r="E38" s="875"/>
      <c r="F38" s="875"/>
      <c r="G38" s="875"/>
      <c r="H38" s="876">
        <v>1630</v>
      </c>
      <c r="I38" s="876"/>
      <c r="J38" s="876"/>
      <c r="K38" s="876"/>
      <c r="L38" s="877"/>
      <c r="M38" s="878" t="s">
        <v>252</v>
      </c>
      <c r="N38" s="879"/>
      <c r="O38" s="879"/>
      <c r="P38" s="879"/>
      <c r="Q38" s="879"/>
      <c r="R38" s="876">
        <v>110</v>
      </c>
      <c r="S38" s="876"/>
      <c r="T38" s="876"/>
      <c r="U38" s="876"/>
      <c r="V38" s="877"/>
      <c r="W38" s="851"/>
      <c r="AH38" s="3"/>
      <c r="AK38" s="147"/>
    </row>
    <row r="39" spans="1:37" ht="30" customHeight="1">
      <c r="A39" s="844"/>
      <c r="B39" s="847"/>
      <c r="C39" s="874" t="s">
        <v>253</v>
      </c>
      <c r="D39" s="875"/>
      <c r="E39" s="875"/>
      <c r="F39" s="875"/>
      <c r="G39" s="875"/>
      <c r="H39" s="876">
        <v>1610</v>
      </c>
      <c r="I39" s="876"/>
      <c r="J39" s="876"/>
      <c r="K39" s="876"/>
      <c r="L39" s="877"/>
      <c r="M39" s="880"/>
      <c r="N39" s="881"/>
      <c r="O39" s="881"/>
      <c r="P39" s="881"/>
      <c r="Q39" s="881"/>
      <c r="R39" s="881"/>
      <c r="S39" s="881"/>
      <c r="T39" s="881"/>
      <c r="U39" s="881"/>
      <c r="V39" s="882"/>
      <c r="W39" s="851"/>
      <c r="AH39" s="3"/>
      <c r="AK39" s="147"/>
    </row>
    <row r="40" spans="1:37" ht="25.5" customHeight="1">
      <c r="A40" s="13"/>
      <c r="B40" s="13"/>
      <c r="C40" s="13"/>
      <c r="D40" s="14"/>
      <c r="E40" s="14"/>
      <c r="F40" s="14"/>
      <c r="G40" s="14"/>
      <c r="H40" s="15"/>
      <c r="I40" s="15"/>
      <c r="J40" s="15"/>
      <c r="K40" s="15"/>
      <c r="L40" s="13"/>
      <c r="M40" s="15"/>
      <c r="N40" s="15"/>
      <c r="O40" s="15"/>
      <c r="P40" s="15"/>
      <c r="Q40" s="16"/>
      <c r="R40" s="16"/>
      <c r="S40" s="16"/>
      <c r="T40" s="16"/>
      <c r="U40" s="16"/>
      <c r="V40" s="16"/>
      <c r="W40" s="17"/>
      <c r="AH40" s="3"/>
      <c r="AK40" s="147"/>
    </row>
    <row r="41" spans="1:37" ht="25.5" customHeight="1">
      <c r="A41" s="894" t="s">
        <v>254</v>
      </c>
      <c r="B41" s="897" t="s">
        <v>426</v>
      </c>
      <c r="C41" s="886" t="s">
        <v>256</v>
      </c>
      <c r="D41" s="888">
        <v>306010</v>
      </c>
      <c r="E41" s="889"/>
      <c r="F41" s="889"/>
      <c r="G41" s="889"/>
      <c r="H41" s="889"/>
      <c r="I41" s="889"/>
      <c r="J41" s="889"/>
      <c r="K41" s="889"/>
      <c r="L41" s="889"/>
      <c r="M41" s="889"/>
      <c r="N41" s="889"/>
      <c r="O41" s="889"/>
      <c r="P41" s="889"/>
      <c r="Q41" s="889"/>
      <c r="R41" s="889"/>
      <c r="S41" s="889"/>
      <c r="T41" s="889"/>
      <c r="U41" s="889"/>
      <c r="V41" s="890"/>
      <c r="W41" s="883" t="s">
        <v>257</v>
      </c>
      <c r="AH41" s="3"/>
      <c r="AK41" s="147"/>
    </row>
    <row r="42" spans="1:37" ht="25.5" customHeight="1">
      <c r="A42" s="895"/>
      <c r="B42" s="870"/>
      <c r="C42" s="887"/>
      <c r="D42" s="891"/>
      <c r="E42" s="892"/>
      <c r="F42" s="892"/>
      <c r="G42" s="892"/>
      <c r="H42" s="892"/>
      <c r="I42" s="892"/>
      <c r="J42" s="892"/>
      <c r="K42" s="892"/>
      <c r="L42" s="892"/>
      <c r="M42" s="892"/>
      <c r="N42" s="892"/>
      <c r="O42" s="892"/>
      <c r="P42" s="892"/>
      <c r="Q42" s="892"/>
      <c r="R42" s="892"/>
      <c r="S42" s="892"/>
      <c r="T42" s="892"/>
      <c r="U42" s="892"/>
      <c r="V42" s="893"/>
      <c r="W42" s="884"/>
      <c r="AH42" s="3"/>
      <c r="AK42" s="147"/>
    </row>
    <row r="43" spans="1:37" ht="25.5" customHeight="1">
      <c r="A43" s="895"/>
      <c r="B43" s="870"/>
      <c r="C43" s="886" t="s">
        <v>258</v>
      </c>
      <c r="D43" s="888">
        <v>60520</v>
      </c>
      <c r="E43" s="889"/>
      <c r="F43" s="889"/>
      <c r="G43" s="889"/>
      <c r="H43" s="889"/>
      <c r="I43" s="889"/>
      <c r="J43" s="889"/>
      <c r="K43" s="889"/>
      <c r="L43" s="889"/>
      <c r="M43" s="889"/>
      <c r="N43" s="889"/>
      <c r="O43" s="889"/>
      <c r="P43" s="889"/>
      <c r="Q43" s="889"/>
      <c r="R43" s="889"/>
      <c r="S43" s="889"/>
      <c r="T43" s="889"/>
      <c r="U43" s="889"/>
      <c r="V43" s="890"/>
      <c r="W43" s="884"/>
      <c r="AH43" s="3"/>
      <c r="AK43" s="147"/>
    </row>
    <row r="44" spans="1:37" ht="30" customHeight="1">
      <c r="A44" s="896"/>
      <c r="B44" s="841"/>
      <c r="C44" s="887"/>
      <c r="D44" s="891"/>
      <c r="E44" s="892"/>
      <c r="F44" s="892"/>
      <c r="G44" s="892"/>
      <c r="H44" s="892"/>
      <c r="I44" s="892"/>
      <c r="J44" s="892"/>
      <c r="K44" s="892"/>
      <c r="L44" s="892"/>
      <c r="M44" s="892"/>
      <c r="N44" s="892"/>
      <c r="O44" s="892"/>
      <c r="P44" s="892"/>
      <c r="Q44" s="892"/>
      <c r="R44" s="892"/>
      <c r="S44" s="892"/>
      <c r="T44" s="892"/>
      <c r="U44" s="892"/>
      <c r="V44" s="893"/>
      <c r="W44" s="885"/>
      <c r="AH44" s="3"/>
      <c r="AK44" s="147"/>
    </row>
    <row r="45" spans="1:37" ht="25.5" customHeight="1">
      <c r="A45" s="13"/>
      <c r="B45" s="13"/>
      <c r="C45" s="13"/>
      <c r="D45" s="14"/>
      <c r="E45" s="14"/>
      <c r="F45" s="14"/>
      <c r="G45" s="14"/>
      <c r="H45" s="15"/>
      <c r="I45" s="15"/>
      <c r="J45" s="15"/>
      <c r="K45" s="15"/>
      <c r="L45" s="13"/>
      <c r="M45" s="15"/>
      <c r="N45" s="15"/>
      <c r="O45" s="15"/>
      <c r="P45" s="15"/>
      <c r="Q45" s="16"/>
      <c r="R45" s="16"/>
      <c r="S45" s="16"/>
      <c r="T45" s="16"/>
      <c r="U45" s="16"/>
      <c r="V45" s="16"/>
      <c r="W45" s="17"/>
      <c r="AH45" s="3"/>
      <c r="AK45" s="147"/>
    </row>
    <row r="46" spans="1:37" ht="30" customHeight="1">
      <c r="A46" s="27" t="s">
        <v>259</v>
      </c>
      <c r="B46" s="28" t="s">
        <v>427</v>
      </c>
      <c r="C46" s="910">
        <v>6180</v>
      </c>
      <c r="D46" s="910"/>
      <c r="E46" s="910"/>
      <c r="F46" s="910"/>
      <c r="G46" s="910"/>
      <c r="H46" s="910"/>
      <c r="I46" s="910"/>
      <c r="J46" s="910"/>
      <c r="K46" s="910"/>
      <c r="L46" s="910"/>
      <c r="M46" s="910"/>
      <c r="N46" s="910"/>
      <c r="O46" s="910"/>
      <c r="P46" s="910"/>
      <c r="Q46" s="910"/>
      <c r="R46" s="910"/>
      <c r="S46" s="910"/>
      <c r="T46" s="910"/>
      <c r="U46" s="910"/>
      <c r="V46" s="911"/>
      <c r="W46" s="29" t="s">
        <v>260</v>
      </c>
      <c r="AH46" s="3"/>
      <c r="AK46" s="147"/>
    </row>
    <row r="47" spans="1:37" ht="25.5" customHeight="1">
      <c r="A47" s="13"/>
      <c r="B47" s="13"/>
      <c r="C47" s="13"/>
      <c r="D47" s="14"/>
      <c r="E47" s="14"/>
      <c r="F47" s="14"/>
      <c r="G47" s="14"/>
      <c r="H47" s="15"/>
      <c r="I47" s="15"/>
      <c r="J47" s="15"/>
      <c r="K47" s="15"/>
      <c r="L47" s="13"/>
      <c r="M47" s="15"/>
      <c r="N47" s="15"/>
      <c r="O47" s="15"/>
      <c r="P47" s="15"/>
      <c r="Q47" s="16"/>
      <c r="R47" s="16"/>
      <c r="S47" s="16"/>
      <c r="T47" s="16"/>
      <c r="U47" s="16"/>
      <c r="V47" s="16"/>
      <c r="W47" s="30"/>
      <c r="AH47" s="3"/>
      <c r="AK47" s="147"/>
    </row>
    <row r="48" spans="1:37" ht="30" customHeight="1">
      <c r="A48" s="27" t="s">
        <v>261</v>
      </c>
      <c r="B48" s="28" t="s">
        <v>269</v>
      </c>
      <c r="C48" s="912">
        <v>155870</v>
      </c>
      <c r="D48" s="912"/>
      <c r="E48" s="912"/>
      <c r="F48" s="912"/>
      <c r="G48" s="912"/>
      <c r="H48" s="912"/>
      <c r="I48" s="912"/>
      <c r="J48" s="912"/>
      <c r="K48" s="912"/>
      <c r="L48" s="912"/>
      <c r="M48" s="912"/>
      <c r="N48" s="912"/>
      <c r="O48" s="912"/>
      <c r="P48" s="912"/>
      <c r="Q48" s="912"/>
      <c r="R48" s="912"/>
      <c r="S48" s="912"/>
      <c r="T48" s="912"/>
      <c r="U48" s="912"/>
      <c r="V48" s="913"/>
      <c r="W48" s="29" t="s">
        <v>260</v>
      </c>
      <c r="AH48" s="3"/>
      <c r="AK48" s="147"/>
    </row>
    <row r="49" spans="1:37" ht="25.5" customHeight="1">
      <c r="A49" s="13"/>
      <c r="B49" s="4"/>
      <c r="C49" s="13"/>
      <c r="D49" s="14"/>
      <c r="E49" s="14"/>
      <c r="F49" s="14"/>
      <c r="G49" s="14"/>
      <c r="H49" s="15"/>
      <c r="I49" s="15"/>
      <c r="J49" s="15"/>
      <c r="K49" s="15"/>
      <c r="L49" s="13"/>
      <c r="M49" s="15"/>
      <c r="N49" s="15"/>
      <c r="O49" s="15"/>
      <c r="P49" s="15"/>
      <c r="Q49" s="16"/>
      <c r="R49" s="16"/>
      <c r="S49" s="16"/>
      <c r="T49" s="16"/>
      <c r="U49" s="16"/>
      <c r="V49" s="16"/>
      <c r="W49" s="30"/>
      <c r="AH49" s="3"/>
      <c r="AK49" s="147"/>
    </row>
    <row r="50" spans="1:37" ht="18" hidden="1" customHeight="1">
      <c r="A50" s="842" t="s">
        <v>262</v>
      </c>
      <c r="B50" s="129"/>
      <c r="C50" s="898" t="s">
        <v>263</v>
      </c>
      <c r="D50" s="899"/>
      <c r="E50" s="899"/>
      <c r="F50" s="899"/>
      <c r="G50" s="899"/>
      <c r="H50" s="899"/>
      <c r="I50" s="899"/>
      <c r="J50" s="899"/>
      <c r="K50" s="899"/>
      <c r="L50" s="902">
        <v>456000</v>
      </c>
      <c r="M50" s="902"/>
      <c r="N50" s="902"/>
      <c r="O50" s="902"/>
      <c r="P50" s="31"/>
      <c r="Q50" s="31"/>
      <c r="R50" s="31"/>
      <c r="S50" s="31"/>
      <c r="T50" s="31"/>
      <c r="U50" s="31"/>
      <c r="V50" s="32"/>
      <c r="W50" s="851" t="s">
        <v>264</v>
      </c>
      <c r="AH50" s="3"/>
      <c r="AK50" s="147"/>
    </row>
    <row r="51" spans="1:37" ht="18" hidden="1" customHeight="1">
      <c r="A51" s="843"/>
      <c r="B51" s="129"/>
      <c r="C51" s="900"/>
      <c r="D51" s="901"/>
      <c r="E51" s="901"/>
      <c r="F51" s="901"/>
      <c r="G51" s="901"/>
      <c r="H51" s="901"/>
      <c r="I51" s="901"/>
      <c r="J51" s="901"/>
      <c r="K51" s="901"/>
      <c r="L51" s="903" t="s">
        <v>265</v>
      </c>
      <c r="M51" s="903"/>
      <c r="N51" s="903"/>
      <c r="O51" s="903"/>
      <c r="P51" s="903"/>
      <c r="Q51" s="903"/>
      <c r="R51" s="903"/>
      <c r="S51" s="903"/>
      <c r="T51" s="903"/>
      <c r="U51" s="903"/>
      <c r="V51" s="904"/>
      <c r="W51" s="851"/>
      <c r="AH51" s="3"/>
      <c r="AK51" s="147"/>
    </row>
    <row r="52" spans="1:37" ht="18" hidden="1" customHeight="1">
      <c r="A52" s="843"/>
      <c r="B52" s="129"/>
      <c r="C52" s="898" t="s">
        <v>266</v>
      </c>
      <c r="D52" s="899"/>
      <c r="E52" s="899"/>
      <c r="F52" s="899"/>
      <c r="G52" s="899"/>
      <c r="H52" s="899"/>
      <c r="I52" s="899"/>
      <c r="J52" s="899"/>
      <c r="K52" s="899"/>
      <c r="L52" s="902">
        <v>760000</v>
      </c>
      <c r="M52" s="902"/>
      <c r="N52" s="902"/>
      <c r="O52" s="902"/>
      <c r="P52" s="31"/>
      <c r="Q52" s="31"/>
      <c r="R52" s="31"/>
      <c r="S52" s="31"/>
      <c r="T52" s="31"/>
      <c r="U52" s="31"/>
      <c r="V52" s="32"/>
      <c r="W52" s="851"/>
      <c r="AH52" s="3"/>
      <c r="AK52" s="147"/>
    </row>
    <row r="53" spans="1:37" ht="18" hidden="1" customHeight="1">
      <c r="A53" s="843"/>
      <c r="B53" s="130"/>
      <c r="C53" s="900"/>
      <c r="D53" s="901"/>
      <c r="E53" s="901"/>
      <c r="F53" s="901"/>
      <c r="G53" s="901"/>
      <c r="H53" s="901"/>
      <c r="I53" s="901"/>
      <c r="J53" s="901"/>
      <c r="K53" s="901"/>
      <c r="L53" s="903" t="s">
        <v>265</v>
      </c>
      <c r="M53" s="903"/>
      <c r="N53" s="903"/>
      <c r="O53" s="903"/>
      <c r="P53" s="903"/>
      <c r="Q53" s="903"/>
      <c r="R53" s="903"/>
      <c r="S53" s="903"/>
      <c r="T53" s="903"/>
      <c r="U53" s="903"/>
      <c r="V53" s="904"/>
      <c r="W53" s="851"/>
      <c r="AH53" s="3"/>
      <c r="AK53" s="147"/>
    </row>
    <row r="54" spans="1:37" ht="18" hidden="1" customHeight="1">
      <c r="A54" s="843"/>
      <c r="B54" s="13"/>
      <c r="C54" s="898" t="s">
        <v>267</v>
      </c>
      <c r="D54" s="899"/>
      <c r="E54" s="899"/>
      <c r="F54" s="899"/>
      <c r="G54" s="899"/>
      <c r="H54" s="899"/>
      <c r="I54" s="899"/>
      <c r="J54" s="899"/>
      <c r="K54" s="899"/>
      <c r="L54" s="902">
        <v>1065000</v>
      </c>
      <c r="M54" s="902"/>
      <c r="N54" s="902"/>
      <c r="O54" s="902"/>
      <c r="P54" s="31"/>
      <c r="Q54" s="31"/>
      <c r="R54" s="31"/>
      <c r="S54" s="31"/>
      <c r="T54" s="31"/>
      <c r="U54" s="31"/>
      <c r="V54" s="32"/>
      <c r="W54" s="851"/>
      <c r="AH54" s="3"/>
      <c r="AK54" s="147"/>
    </row>
    <row r="55" spans="1:37" ht="18" hidden="1" customHeight="1">
      <c r="A55" s="844"/>
      <c r="B55" s="28" t="s">
        <v>255</v>
      </c>
      <c r="C55" s="900"/>
      <c r="D55" s="901"/>
      <c r="E55" s="901"/>
      <c r="F55" s="901"/>
      <c r="G55" s="901"/>
      <c r="H55" s="901"/>
      <c r="I55" s="901"/>
      <c r="J55" s="901"/>
      <c r="K55" s="901"/>
      <c r="L55" s="903" t="s">
        <v>265</v>
      </c>
      <c r="M55" s="903"/>
      <c r="N55" s="903"/>
      <c r="O55" s="903"/>
      <c r="P55" s="903"/>
      <c r="Q55" s="903"/>
      <c r="R55" s="903"/>
      <c r="S55" s="903"/>
      <c r="T55" s="903"/>
      <c r="U55" s="903"/>
      <c r="V55" s="904"/>
      <c r="W55" s="851"/>
      <c r="AH55" s="3"/>
      <c r="AK55" s="147"/>
    </row>
    <row r="56" spans="1:37" ht="25.5" hidden="1" customHeight="1">
      <c r="A56" s="13"/>
      <c r="B56" s="13"/>
      <c r="C56" s="13"/>
      <c r="D56" s="14"/>
      <c r="E56" s="14"/>
      <c r="F56" s="14"/>
      <c r="G56" s="14"/>
      <c r="H56" s="15"/>
      <c r="I56" s="15"/>
      <c r="J56" s="15"/>
      <c r="K56" s="15"/>
      <c r="L56" s="13"/>
      <c r="M56" s="16"/>
      <c r="N56" s="15"/>
      <c r="O56" s="15"/>
      <c r="P56" s="15"/>
      <c r="Q56" s="16"/>
      <c r="R56" s="16"/>
      <c r="S56" s="16"/>
      <c r="T56" s="16"/>
      <c r="U56" s="16"/>
      <c r="V56" s="16"/>
      <c r="W56" s="30"/>
      <c r="AH56" s="3"/>
      <c r="AK56" s="147"/>
    </row>
    <row r="57" spans="1:37" ht="30" customHeight="1">
      <c r="A57" s="27" t="s">
        <v>268</v>
      </c>
      <c r="B57" s="28" t="s">
        <v>428</v>
      </c>
      <c r="C57" s="905">
        <v>160000</v>
      </c>
      <c r="D57" s="905"/>
      <c r="E57" s="905"/>
      <c r="F57" s="905"/>
      <c r="G57" s="905"/>
      <c r="H57" s="905"/>
      <c r="I57" s="905"/>
      <c r="J57" s="905"/>
      <c r="K57" s="905"/>
      <c r="L57" s="905"/>
      <c r="M57" s="905"/>
      <c r="N57" s="905"/>
      <c r="O57" s="905"/>
      <c r="P57" s="905"/>
      <c r="Q57" s="905"/>
      <c r="R57" s="905"/>
      <c r="S57" s="905"/>
      <c r="T57" s="905"/>
      <c r="U57" s="905"/>
      <c r="V57" s="906"/>
      <c r="W57" s="29" t="s">
        <v>260</v>
      </c>
      <c r="AH57" s="3"/>
      <c r="AK57" s="147"/>
    </row>
    <row r="58" spans="1:37" ht="25.5" customHeight="1">
      <c r="A58" s="13"/>
      <c r="B58" s="13"/>
      <c r="C58" s="13"/>
      <c r="D58" s="14"/>
      <c r="E58" s="14"/>
      <c r="F58" s="14"/>
      <c r="G58" s="14"/>
      <c r="H58" s="15"/>
      <c r="I58" s="15"/>
      <c r="J58" s="15"/>
      <c r="K58" s="15"/>
      <c r="L58" s="13"/>
      <c r="M58" s="16"/>
      <c r="N58" s="15"/>
      <c r="O58" s="15"/>
      <c r="P58" s="15"/>
      <c r="Q58" s="16"/>
      <c r="R58" s="16"/>
      <c r="S58" s="16"/>
      <c r="T58" s="16"/>
      <c r="U58" s="16"/>
      <c r="V58" s="16"/>
      <c r="W58" s="33"/>
      <c r="AH58" s="3"/>
      <c r="AK58" s="147"/>
    </row>
    <row r="59" spans="1:37" ht="30" customHeight="1">
      <c r="A59" s="27" t="s">
        <v>270</v>
      </c>
      <c r="B59" s="28" t="s">
        <v>429</v>
      </c>
      <c r="C59" s="907">
        <v>96840</v>
      </c>
      <c r="D59" s="907"/>
      <c r="E59" s="907"/>
      <c r="F59" s="907"/>
      <c r="G59" s="907"/>
      <c r="H59" s="907"/>
      <c r="I59" s="907"/>
      <c r="J59" s="907"/>
      <c r="K59" s="907"/>
      <c r="L59" s="907"/>
      <c r="M59" s="907"/>
      <c r="N59" s="907"/>
      <c r="O59" s="907"/>
      <c r="P59" s="907"/>
      <c r="Q59" s="907"/>
      <c r="R59" s="907"/>
      <c r="S59" s="907"/>
      <c r="T59" s="907"/>
      <c r="U59" s="907"/>
      <c r="V59" s="908"/>
      <c r="W59" s="29" t="s">
        <v>260</v>
      </c>
      <c r="AH59" s="3"/>
      <c r="AK59" s="147"/>
    </row>
    <row r="60" spans="1:37" ht="25.5" customHeight="1">
      <c r="A60" s="13"/>
      <c r="B60" s="13"/>
      <c r="C60" s="13"/>
      <c r="D60" s="14"/>
      <c r="E60" s="14"/>
      <c r="F60" s="14"/>
      <c r="G60" s="14"/>
      <c r="H60" s="15"/>
      <c r="I60" s="15"/>
      <c r="J60" s="15"/>
      <c r="K60" s="15"/>
      <c r="L60" s="13"/>
      <c r="M60" s="16"/>
      <c r="N60" s="15"/>
      <c r="O60" s="15"/>
      <c r="P60" s="15"/>
      <c r="Q60" s="16"/>
      <c r="R60" s="16"/>
      <c r="S60" s="16"/>
      <c r="T60" s="16"/>
      <c r="U60" s="16"/>
      <c r="V60" s="16"/>
      <c r="W60" s="33" t="s">
        <v>271</v>
      </c>
      <c r="AH60" s="3"/>
      <c r="AK60" s="147"/>
    </row>
    <row r="61" spans="1:37" ht="25.5" customHeight="1">
      <c r="A61" s="916" t="s">
        <v>273</v>
      </c>
      <c r="B61" s="917" t="s">
        <v>280</v>
      </c>
      <c r="C61" s="909" t="s">
        <v>107</v>
      </c>
      <c r="D61" s="4"/>
      <c r="E61" s="833" t="s">
        <v>216</v>
      </c>
      <c r="F61" s="833"/>
      <c r="G61" s="833"/>
      <c r="H61" s="833"/>
      <c r="I61" s="833"/>
      <c r="J61" s="5"/>
      <c r="K61" s="834" t="s">
        <v>217</v>
      </c>
      <c r="L61" s="834"/>
      <c r="M61" s="834"/>
      <c r="N61" s="834"/>
      <c r="O61" s="834"/>
      <c r="P61" s="834"/>
      <c r="Q61" s="834"/>
      <c r="R61" s="834"/>
      <c r="S61" s="5"/>
      <c r="T61" s="5"/>
      <c r="U61" s="5"/>
      <c r="V61" s="6"/>
      <c r="W61" s="34"/>
      <c r="AH61" s="3"/>
      <c r="AK61" s="147"/>
    </row>
    <row r="62" spans="1:37" ht="25.5" customHeight="1">
      <c r="A62" s="916"/>
      <c r="B62" s="917"/>
      <c r="C62" s="909"/>
      <c r="D62" s="7" t="s">
        <v>219</v>
      </c>
      <c r="E62" s="838">
        <v>65120</v>
      </c>
      <c r="F62" s="838"/>
      <c r="G62" s="838"/>
      <c r="H62" s="838"/>
      <c r="I62" s="838"/>
      <c r="J62" s="8" t="s">
        <v>220</v>
      </c>
      <c r="K62" s="839">
        <v>650</v>
      </c>
      <c r="L62" s="839"/>
      <c r="M62" s="839"/>
      <c r="N62" s="839"/>
      <c r="O62" s="839"/>
      <c r="P62" s="839"/>
      <c r="Q62" s="839"/>
      <c r="R62" s="839"/>
      <c r="S62" s="9" t="s">
        <v>221</v>
      </c>
      <c r="T62" s="8"/>
      <c r="U62" s="8"/>
      <c r="V62" s="10"/>
      <c r="W62" s="35" t="s">
        <v>274</v>
      </c>
      <c r="AH62" s="3"/>
      <c r="AK62" s="147"/>
    </row>
    <row r="63" spans="1:37" ht="25.5" customHeight="1">
      <c r="A63" s="916"/>
      <c r="B63" s="917"/>
      <c r="C63" s="909"/>
      <c r="D63" s="11"/>
      <c r="E63" s="11"/>
      <c r="F63" s="11"/>
      <c r="G63" s="12"/>
      <c r="H63" s="12"/>
      <c r="I63" s="12"/>
      <c r="J63" s="12"/>
      <c r="K63" s="12"/>
      <c r="L63" s="12"/>
      <c r="M63" s="840" t="s">
        <v>222</v>
      </c>
      <c r="N63" s="840"/>
      <c r="O63" s="840"/>
      <c r="P63" s="840"/>
      <c r="Q63" s="840"/>
      <c r="R63" s="840"/>
      <c r="S63" s="840"/>
      <c r="T63" s="840"/>
      <c r="U63" s="840"/>
      <c r="V63" s="841"/>
      <c r="W63" s="36" t="s">
        <v>275</v>
      </c>
      <c r="AH63" s="3"/>
      <c r="AK63" s="147"/>
    </row>
    <row r="64" spans="1:37" ht="25.5" customHeight="1">
      <c r="A64" s="916"/>
      <c r="B64" s="917"/>
      <c r="C64" s="907" t="s">
        <v>130</v>
      </c>
      <c r="D64" s="4"/>
      <c r="E64" s="833" t="s">
        <v>216</v>
      </c>
      <c r="F64" s="833"/>
      <c r="G64" s="833"/>
      <c r="H64" s="833"/>
      <c r="I64" s="833"/>
      <c r="J64" s="5"/>
      <c r="K64" s="834" t="s">
        <v>217</v>
      </c>
      <c r="L64" s="834"/>
      <c r="M64" s="834"/>
      <c r="N64" s="834"/>
      <c r="O64" s="834"/>
      <c r="P64" s="834"/>
      <c r="Q64" s="834"/>
      <c r="R64" s="834"/>
      <c r="S64" s="5"/>
      <c r="T64" s="5"/>
      <c r="U64" s="5"/>
      <c r="V64" s="6"/>
      <c r="W64" s="915" t="s">
        <v>276</v>
      </c>
      <c r="AH64" s="3"/>
      <c r="AK64" s="147"/>
    </row>
    <row r="65" spans="1:37" ht="49.9" customHeight="1">
      <c r="A65" s="916"/>
      <c r="B65" s="917"/>
      <c r="C65" s="907"/>
      <c r="D65" s="7" t="s">
        <v>219</v>
      </c>
      <c r="E65" s="838">
        <v>50000</v>
      </c>
      <c r="F65" s="838"/>
      <c r="G65" s="838"/>
      <c r="H65" s="838"/>
      <c r="I65" s="838"/>
      <c r="J65" s="8" t="s">
        <v>220</v>
      </c>
      <c r="K65" s="839">
        <v>500</v>
      </c>
      <c r="L65" s="839"/>
      <c r="M65" s="839"/>
      <c r="N65" s="839"/>
      <c r="O65" s="839"/>
      <c r="P65" s="839"/>
      <c r="Q65" s="839"/>
      <c r="R65" s="839"/>
      <c r="S65" s="9" t="s">
        <v>221</v>
      </c>
      <c r="T65" s="8"/>
      <c r="U65" s="8"/>
      <c r="V65" s="10"/>
      <c r="W65" s="915"/>
      <c r="AH65" s="3"/>
      <c r="AK65" s="147"/>
    </row>
    <row r="66" spans="1:37" ht="30" customHeight="1">
      <c r="A66" s="916"/>
      <c r="B66" s="917"/>
      <c r="C66" s="907"/>
      <c r="D66" s="11"/>
      <c r="E66" s="11"/>
      <c r="F66" s="11"/>
      <c r="G66" s="12"/>
      <c r="H66" s="12"/>
      <c r="I66" s="12"/>
      <c r="J66" s="12"/>
      <c r="K66" s="12"/>
      <c r="L66" s="12"/>
      <c r="M66" s="840" t="s">
        <v>222</v>
      </c>
      <c r="N66" s="840"/>
      <c r="O66" s="840"/>
      <c r="P66" s="840"/>
      <c r="Q66" s="840"/>
      <c r="R66" s="840"/>
      <c r="S66" s="840"/>
      <c r="T66" s="840"/>
      <c r="U66" s="840"/>
      <c r="V66" s="841"/>
      <c r="W66" s="36" t="s">
        <v>277</v>
      </c>
      <c r="AH66" s="3"/>
      <c r="AK66" s="147"/>
    </row>
    <row r="67" spans="1:37" ht="30" customHeight="1">
      <c r="A67" s="916"/>
      <c r="B67" s="917"/>
      <c r="C67" s="907" t="s">
        <v>131</v>
      </c>
      <c r="D67" s="37"/>
      <c r="E67" s="833" t="s">
        <v>216</v>
      </c>
      <c r="F67" s="833"/>
      <c r="G67" s="833"/>
      <c r="H67" s="833"/>
      <c r="I67" s="833"/>
      <c r="J67" s="5"/>
      <c r="K67" s="834"/>
      <c r="L67" s="834"/>
      <c r="M67" s="834"/>
      <c r="N67" s="834"/>
      <c r="O67" s="834"/>
      <c r="P67" s="834"/>
      <c r="Q67" s="834"/>
      <c r="R67" s="834"/>
      <c r="S67" s="5"/>
      <c r="T67" s="5"/>
      <c r="U67" s="5"/>
      <c r="V67" s="6"/>
      <c r="W67" s="38"/>
      <c r="AH67" s="3"/>
      <c r="AK67" s="147"/>
    </row>
    <row r="68" spans="1:37" ht="30" customHeight="1">
      <c r="A68" s="916"/>
      <c r="B68" s="917"/>
      <c r="C68" s="907"/>
      <c r="D68" s="39"/>
      <c r="E68" s="873">
        <v>10000</v>
      </c>
      <c r="F68" s="873"/>
      <c r="G68" s="873"/>
      <c r="H68" s="873"/>
      <c r="I68" s="873"/>
      <c r="J68" s="40" t="s">
        <v>278</v>
      </c>
      <c r="K68" s="40"/>
      <c r="L68" s="40"/>
      <c r="M68" s="40"/>
      <c r="N68" s="40"/>
      <c r="O68" s="40"/>
      <c r="P68" s="40"/>
      <c r="Q68" s="40"/>
      <c r="R68" s="40"/>
      <c r="S68" s="41"/>
      <c r="T68" s="26"/>
      <c r="U68" s="26"/>
      <c r="V68" s="42"/>
      <c r="W68" s="43"/>
      <c r="AH68" s="3"/>
      <c r="AK68" s="147"/>
    </row>
    <row r="69" spans="1:37" ht="25.5" customHeight="1">
      <c r="A69" s="13"/>
      <c r="B69" s="13"/>
      <c r="C69" s="13"/>
      <c r="D69" s="14"/>
      <c r="E69" s="14"/>
      <c r="F69" s="14"/>
      <c r="G69" s="14"/>
      <c r="H69" s="15"/>
      <c r="I69" s="15"/>
      <c r="J69" s="15"/>
      <c r="K69" s="15"/>
      <c r="L69" s="13"/>
      <c r="M69" s="16"/>
      <c r="N69" s="15"/>
      <c r="O69" s="15"/>
      <c r="P69" s="15"/>
      <c r="Q69" s="16"/>
      <c r="R69" s="16"/>
      <c r="S69" s="16"/>
      <c r="T69" s="16"/>
      <c r="U69" s="16"/>
      <c r="V69" s="16"/>
      <c r="W69" s="33" t="s">
        <v>271</v>
      </c>
      <c r="AH69" s="3"/>
      <c r="AK69" s="147"/>
    </row>
    <row r="70" spans="1:37" ht="30" customHeight="1">
      <c r="A70" s="27" t="s">
        <v>279</v>
      </c>
      <c r="B70" s="28" t="s">
        <v>430</v>
      </c>
      <c r="C70" s="907">
        <v>150000</v>
      </c>
      <c r="D70" s="907"/>
      <c r="E70" s="907"/>
      <c r="F70" s="907"/>
      <c r="G70" s="907"/>
      <c r="H70" s="907"/>
      <c r="I70" s="907"/>
      <c r="J70" s="907"/>
      <c r="K70" s="907"/>
      <c r="L70" s="907"/>
      <c r="M70" s="907"/>
      <c r="N70" s="907"/>
      <c r="O70" s="907"/>
      <c r="P70" s="907"/>
      <c r="Q70" s="907"/>
      <c r="R70" s="907"/>
      <c r="S70" s="907"/>
      <c r="T70" s="907"/>
      <c r="U70" s="907"/>
      <c r="V70" s="908"/>
      <c r="W70" s="29" t="s">
        <v>260</v>
      </c>
      <c r="AH70" s="3"/>
      <c r="AK70" s="147"/>
    </row>
    <row r="71" spans="1:37" ht="30" customHeight="1">
      <c r="A71" s="44"/>
      <c r="B71" s="44"/>
      <c r="C71" s="45"/>
      <c r="D71" s="45"/>
      <c r="E71" s="45"/>
      <c r="F71" s="45"/>
      <c r="G71" s="45"/>
      <c r="H71" s="45"/>
      <c r="I71" s="45"/>
      <c r="J71" s="45"/>
      <c r="K71" s="45"/>
      <c r="L71" s="45"/>
      <c r="M71" s="45"/>
      <c r="N71" s="45"/>
      <c r="O71" s="45"/>
      <c r="P71" s="45"/>
      <c r="Q71" s="45"/>
      <c r="R71" s="45"/>
      <c r="S71" s="45"/>
      <c r="T71" s="45"/>
      <c r="U71" s="45"/>
      <c r="V71" s="45"/>
      <c r="W71" s="33"/>
      <c r="AH71" s="3"/>
      <c r="AK71" s="148"/>
    </row>
    <row r="72" spans="1:37" ht="25.5" customHeight="1">
      <c r="A72" s="914" t="s">
        <v>281</v>
      </c>
      <c r="B72" s="914"/>
      <c r="C72" s="914"/>
      <c r="D72" s="914"/>
      <c r="E72" s="914"/>
      <c r="F72" s="914"/>
      <c r="G72" s="914"/>
      <c r="H72" s="914"/>
      <c r="I72" s="914"/>
      <c r="J72" s="914"/>
      <c r="K72" s="914"/>
      <c r="L72" s="914"/>
      <c r="M72" s="914"/>
      <c r="N72" s="914"/>
      <c r="O72" s="914"/>
      <c r="P72" s="914"/>
      <c r="Q72" s="914"/>
      <c r="R72" s="914"/>
      <c r="S72" s="914"/>
      <c r="T72" s="914"/>
      <c r="U72" s="914"/>
      <c r="V72" s="914"/>
      <c r="W72" s="914"/>
      <c r="AH72" s="3"/>
      <c r="AK72" s="147"/>
    </row>
    <row r="73" spans="1:37" ht="25.5" customHeight="1">
      <c r="A73" s="914"/>
      <c r="B73" s="914"/>
      <c r="C73" s="914"/>
      <c r="D73" s="914"/>
      <c r="E73" s="914"/>
      <c r="F73" s="914"/>
      <c r="G73" s="914"/>
      <c r="H73" s="914"/>
      <c r="I73" s="914"/>
      <c r="J73" s="914"/>
      <c r="K73" s="914"/>
      <c r="L73" s="914"/>
      <c r="M73" s="914"/>
      <c r="N73" s="914"/>
      <c r="O73" s="914"/>
      <c r="P73" s="914"/>
      <c r="Q73" s="914"/>
      <c r="R73" s="914"/>
      <c r="S73" s="914"/>
      <c r="T73" s="914"/>
      <c r="U73" s="914"/>
      <c r="V73" s="914"/>
      <c r="W73" s="914"/>
      <c r="AH73" s="3"/>
      <c r="AK73" s="147"/>
    </row>
    <row r="74" spans="1:37" ht="25.5" customHeight="1">
      <c r="AH74" s="3"/>
      <c r="AK74" s="147"/>
    </row>
    <row r="75" spans="1:37" ht="25.5" customHeight="1">
      <c r="AH75" s="3"/>
      <c r="AK75" s="147"/>
    </row>
    <row r="76" spans="1:37" ht="25.5" customHeight="1">
      <c r="AH76" s="3"/>
      <c r="AK76" s="147"/>
    </row>
    <row r="77" spans="1:37" ht="25.5" customHeight="1">
      <c r="AH77" s="3"/>
      <c r="AK77" s="147"/>
    </row>
    <row r="78" spans="1:37" ht="25.5" customHeight="1">
      <c r="AH78" s="3"/>
      <c r="AK78" s="147"/>
    </row>
    <row r="79" spans="1:37" ht="25.5" customHeight="1">
      <c r="AH79" s="3"/>
      <c r="AK79" s="147"/>
    </row>
    <row r="80" spans="1:37" ht="25.5" customHeight="1">
      <c r="AH80" s="3"/>
      <c r="AK80" s="147"/>
    </row>
    <row r="81" spans="34:37" ht="25.5" customHeight="1">
      <c r="AH81" s="3"/>
      <c r="AK81" s="147"/>
    </row>
    <row r="82" spans="34:37" ht="25.5" customHeight="1">
      <c r="AH82" s="3"/>
      <c r="AK82" s="147"/>
    </row>
    <row r="83" spans="34:37" ht="25.5" customHeight="1">
      <c r="AH83" s="3"/>
      <c r="AK83" s="147"/>
    </row>
    <row r="84" spans="34:37" ht="25.5" customHeight="1">
      <c r="AH84" s="3"/>
      <c r="AK84" s="147"/>
    </row>
    <row r="85" spans="34:37" ht="25.5" customHeight="1">
      <c r="AH85" s="3"/>
      <c r="AK85" s="147"/>
    </row>
    <row r="86" spans="34:37" ht="25.5" customHeight="1">
      <c r="AH86" s="3"/>
      <c r="AK86" s="147"/>
    </row>
    <row r="87" spans="34:37" ht="25.5" customHeight="1">
      <c r="AH87" s="3"/>
      <c r="AK87" s="147"/>
    </row>
    <row r="88" spans="34:37" ht="25.5" customHeight="1">
      <c r="AH88" s="3"/>
      <c r="AK88" s="147"/>
    </row>
    <row r="89" spans="34:37" ht="25.5" customHeight="1">
      <c r="AH89" s="3"/>
      <c r="AK89" s="147"/>
    </row>
    <row r="90" spans="34:37" ht="25.5" customHeight="1">
      <c r="AH90" s="3"/>
      <c r="AK90" s="147"/>
    </row>
    <row r="91" spans="34:37" ht="25.5" customHeight="1">
      <c r="AH91" s="3"/>
      <c r="AK91" s="147"/>
    </row>
    <row r="92" spans="34:37" ht="25.5" customHeight="1">
      <c r="AH92" s="3"/>
      <c r="AK92" s="147"/>
    </row>
    <row r="93" spans="34:37" ht="25.5" customHeight="1">
      <c r="AH93" s="3"/>
      <c r="AK93" s="147"/>
    </row>
    <row r="94" spans="34:37" ht="25.5" customHeight="1">
      <c r="AH94" s="3"/>
      <c r="AK94" s="147"/>
    </row>
    <row r="95" spans="34:37" ht="25.5" customHeight="1">
      <c r="AH95" s="3"/>
      <c r="AK95" s="147"/>
    </row>
    <row r="96" spans="34:37" ht="25.5" customHeight="1">
      <c r="AH96" s="3"/>
      <c r="AK96" s="147"/>
    </row>
    <row r="97" spans="34:37" ht="25.5" customHeight="1">
      <c r="AH97" s="3"/>
      <c r="AK97" s="147"/>
    </row>
    <row r="98" spans="34:37" ht="25.5" customHeight="1">
      <c r="AH98" s="3"/>
      <c r="AK98" s="147"/>
    </row>
    <row r="99" spans="34:37" ht="25.5" customHeight="1">
      <c r="AH99" s="3"/>
      <c r="AK99" s="147"/>
    </row>
    <row r="100" spans="34:37" ht="25.5" customHeight="1">
      <c r="AH100" s="3"/>
      <c r="AK100" s="147"/>
    </row>
    <row r="101" spans="34:37" ht="25.5" customHeight="1">
      <c r="AH101" s="3"/>
      <c r="AK101" s="147"/>
    </row>
    <row r="102" spans="34:37" ht="25.5" customHeight="1">
      <c r="AH102" s="3"/>
      <c r="AK102" s="147"/>
    </row>
    <row r="103" spans="34:37" ht="25.5" customHeight="1">
      <c r="AH103" s="3"/>
      <c r="AK103" s="147"/>
    </row>
    <row r="104" spans="34:37" ht="25.5" customHeight="1">
      <c r="AH104" s="3"/>
      <c r="AK104" s="147"/>
    </row>
    <row r="105" spans="34:37" ht="25.5" customHeight="1">
      <c r="AH105" s="3"/>
      <c r="AK105" s="147"/>
    </row>
    <row r="106" spans="34:37" ht="25.5" customHeight="1">
      <c r="AH106" s="3"/>
      <c r="AK106" s="147"/>
    </row>
    <row r="107" spans="34:37" ht="25.5" customHeight="1">
      <c r="AH107" s="3"/>
      <c r="AK107" s="147"/>
    </row>
    <row r="108" spans="34:37" ht="25.5" customHeight="1">
      <c r="AH108" s="3"/>
      <c r="AK108" s="147"/>
    </row>
    <row r="109" spans="34:37" ht="25.5" customHeight="1">
      <c r="AH109" s="3"/>
      <c r="AK109" s="147"/>
    </row>
    <row r="110" spans="34:37" ht="25.5" customHeight="1">
      <c r="AH110" s="3"/>
      <c r="AK110" s="147"/>
    </row>
    <row r="111" spans="34:37" ht="25.5" customHeight="1">
      <c r="AH111" s="3"/>
      <c r="AK111" s="147"/>
    </row>
    <row r="112" spans="34:37" ht="25.5" customHeight="1">
      <c r="AH112" s="3"/>
      <c r="AK112" s="147"/>
    </row>
    <row r="113" spans="34:37" ht="25.5" customHeight="1">
      <c r="AH113" s="3"/>
      <c r="AK113" s="147"/>
    </row>
    <row r="114" spans="34:37" ht="25.5" customHeight="1">
      <c r="AH114" s="3"/>
      <c r="AK114" s="147"/>
    </row>
    <row r="115" spans="34:37" ht="25.5" customHeight="1">
      <c r="AH115" s="3"/>
      <c r="AK115" s="147"/>
    </row>
    <row r="116" spans="34:37" ht="25.5" customHeight="1">
      <c r="AH116" s="3"/>
      <c r="AK116" s="147"/>
    </row>
    <row r="117" spans="34:37" ht="25.5" customHeight="1">
      <c r="AH117" s="3"/>
      <c r="AK117" s="147"/>
    </row>
    <row r="118" spans="34:37" ht="25.5" customHeight="1">
      <c r="AH118" s="3"/>
      <c r="AK118" s="147"/>
    </row>
    <row r="119" spans="34:37" ht="25.5" customHeight="1">
      <c r="AH119" s="3"/>
      <c r="AK119" s="147"/>
    </row>
    <row r="120" spans="34:37" ht="25.5" customHeight="1">
      <c r="AH120" s="3"/>
      <c r="AK120" s="147"/>
    </row>
    <row r="121" spans="34:37" ht="25.5" customHeight="1">
      <c r="AH121" s="3"/>
      <c r="AK121" s="147"/>
    </row>
    <row r="122" spans="34:37" ht="25.5" customHeight="1">
      <c r="AH122" s="3"/>
      <c r="AK122" s="147"/>
    </row>
    <row r="123" spans="34:37" ht="25.5" customHeight="1">
      <c r="AH123" s="3"/>
      <c r="AK123" s="147"/>
    </row>
    <row r="124" spans="34:37" ht="25.5" customHeight="1">
      <c r="AH124" s="3"/>
      <c r="AK124" s="147"/>
    </row>
    <row r="125" spans="34:37" ht="25.5" customHeight="1">
      <c r="AH125" s="3"/>
      <c r="AK125" s="147"/>
    </row>
    <row r="126" spans="34:37" ht="25.5" customHeight="1">
      <c r="AH126" s="3"/>
      <c r="AK126" s="147"/>
    </row>
    <row r="127" spans="34:37" ht="25.5" customHeight="1">
      <c r="AH127" s="3"/>
      <c r="AK127" s="147"/>
    </row>
    <row r="128" spans="34:37" ht="25.5" customHeight="1">
      <c r="AH128" s="3"/>
      <c r="AK128" s="147"/>
    </row>
    <row r="129" spans="34:37" ht="25.5" customHeight="1">
      <c r="AH129" s="3"/>
      <c r="AK129" s="147"/>
    </row>
    <row r="130" spans="34:37" ht="25.5" customHeight="1">
      <c r="AH130" s="3"/>
      <c r="AK130" s="147"/>
    </row>
    <row r="131" spans="34:37" ht="25.5" customHeight="1">
      <c r="AH131" s="3"/>
      <c r="AK131" s="147"/>
    </row>
    <row r="132" spans="34:37" ht="25.5" customHeight="1">
      <c r="AH132" s="3"/>
      <c r="AK132" s="147"/>
    </row>
    <row r="133" spans="34:37" ht="25.5" customHeight="1">
      <c r="AH133" s="3"/>
      <c r="AK133" s="147"/>
    </row>
    <row r="134" spans="34:37" ht="25.5" customHeight="1">
      <c r="AH134" s="3"/>
      <c r="AK134" s="147"/>
    </row>
    <row r="135" spans="34:37" ht="25.5" customHeight="1">
      <c r="AH135" s="3"/>
      <c r="AK135" s="147"/>
    </row>
    <row r="136" spans="34:37" ht="25.5" customHeight="1">
      <c r="AH136" s="3"/>
      <c r="AK136" s="147"/>
    </row>
    <row r="137" spans="34:37" ht="25.5" customHeight="1">
      <c r="AH137" s="3"/>
      <c r="AK137" s="147"/>
    </row>
    <row r="138" spans="34:37" ht="25.5" customHeight="1">
      <c r="AH138" s="3"/>
      <c r="AK138" s="147"/>
    </row>
    <row r="139" spans="34:37" ht="25.5" customHeight="1">
      <c r="AH139" s="3"/>
      <c r="AK139" s="147"/>
    </row>
    <row r="140" spans="34:37" ht="25.5" customHeight="1">
      <c r="AH140" s="3"/>
      <c r="AK140" s="147"/>
    </row>
    <row r="141" spans="34:37" ht="25.5" customHeight="1">
      <c r="AH141" s="3"/>
      <c r="AK141" s="147"/>
    </row>
    <row r="142" spans="34:37" ht="25.5" customHeight="1">
      <c r="AH142" s="3"/>
      <c r="AK142" s="147"/>
    </row>
    <row r="143" spans="34:37" ht="25.5" customHeight="1">
      <c r="AH143" s="3"/>
      <c r="AK143" s="147"/>
    </row>
    <row r="144" spans="34:37" ht="25.5" customHeight="1">
      <c r="AH144" s="3"/>
      <c r="AK144" s="147"/>
    </row>
    <row r="145" spans="34:37" ht="25.5" customHeight="1">
      <c r="AH145" s="3"/>
      <c r="AK145" s="147"/>
    </row>
    <row r="146" spans="34:37" ht="25.5" customHeight="1">
      <c r="AH146" s="3"/>
      <c r="AK146" s="147"/>
    </row>
    <row r="147" spans="34:37" ht="25.5" customHeight="1">
      <c r="AH147" s="3"/>
      <c r="AK147" s="147"/>
    </row>
    <row r="148" spans="34:37" ht="25.5" customHeight="1">
      <c r="AH148" s="3"/>
      <c r="AK148" s="147"/>
    </row>
    <row r="149" spans="34:37" ht="25.5" customHeight="1">
      <c r="AH149" s="3"/>
      <c r="AK149" s="147"/>
    </row>
    <row r="150" spans="34:37" ht="25.5" customHeight="1">
      <c r="AH150" s="3"/>
      <c r="AK150" s="147"/>
    </row>
    <row r="151" spans="34:37" ht="25.5" customHeight="1">
      <c r="AH151" s="3"/>
      <c r="AK151" s="147"/>
    </row>
    <row r="152" spans="34:37" ht="25.5" customHeight="1">
      <c r="AH152" s="3"/>
      <c r="AK152" s="147"/>
    </row>
    <row r="153" spans="34:37" ht="25.5" customHeight="1">
      <c r="AH153" s="3"/>
      <c r="AK153" s="147"/>
    </row>
    <row r="154" spans="34:37" ht="25.5" customHeight="1">
      <c r="AH154" s="3"/>
      <c r="AK154" s="147"/>
    </row>
    <row r="155" spans="34:37" ht="25.5" customHeight="1">
      <c r="AH155" s="3"/>
      <c r="AK155" s="147"/>
    </row>
    <row r="156" spans="34:37" ht="25.5" customHeight="1">
      <c r="AH156" s="3"/>
      <c r="AK156" s="147"/>
    </row>
    <row r="157" spans="34:37" ht="25.5" customHeight="1">
      <c r="AH157" s="3"/>
      <c r="AK157" s="147"/>
    </row>
    <row r="158" spans="34:37" ht="25.5" customHeight="1">
      <c r="AH158" s="3"/>
      <c r="AK158" s="147"/>
    </row>
    <row r="159" spans="34:37" ht="25.5" customHeight="1">
      <c r="AH159" s="3"/>
      <c r="AK159" s="147"/>
    </row>
    <row r="160" spans="34:37" ht="25.5" customHeight="1">
      <c r="AH160" s="3"/>
      <c r="AK160" s="147"/>
    </row>
    <row r="161" spans="34:37" ht="25.5" customHeight="1">
      <c r="AH161" s="3"/>
      <c r="AK161" s="147"/>
    </row>
    <row r="162" spans="34:37" ht="25.5" customHeight="1">
      <c r="AH162" s="3"/>
      <c r="AK162" s="147"/>
    </row>
    <row r="163" spans="34:37" ht="25.5" customHeight="1">
      <c r="AH163" s="3"/>
      <c r="AK163" s="147"/>
    </row>
    <row r="164" spans="34:37" ht="25.5" customHeight="1">
      <c r="AH164" s="3"/>
      <c r="AK164" s="147"/>
    </row>
    <row r="165" spans="34:37" ht="25.5" customHeight="1">
      <c r="AH165" s="3"/>
      <c r="AK165" s="147"/>
    </row>
    <row r="166" spans="34:37" ht="25.5" customHeight="1">
      <c r="AH166" s="3"/>
      <c r="AK166" s="147"/>
    </row>
    <row r="167" spans="34:37" ht="25.5" customHeight="1">
      <c r="AH167" s="3"/>
      <c r="AK167" s="147"/>
    </row>
    <row r="168" spans="34:37" ht="25.5" customHeight="1">
      <c r="AH168" s="3"/>
      <c r="AK168" s="147"/>
    </row>
    <row r="169" spans="34:37" ht="25.5" customHeight="1">
      <c r="AH169" s="3"/>
      <c r="AK169" s="147"/>
    </row>
    <row r="170" spans="34:37" ht="25.5" customHeight="1">
      <c r="AH170" s="3"/>
      <c r="AK170" s="147"/>
    </row>
    <row r="171" spans="34:37" ht="25.5" customHeight="1">
      <c r="AH171" s="3"/>
      <c r="AK171" s="147"/>
    </row>
    <row r="172" spans="34:37" ht="25.5" customHeight="1">
      <c r="AH172" s="3"/>
      <c r="AK172" s="147"/>
    </row>
    <row r="173" spans="34:37" ht="25.5" customHeight="1">
      <c r="AH173" s="3"/>
      <c r="AK173" s="147"/>
    </row>
    <row r="174" spans="34:37" ht="25.5" customHeight="1">
      <c r="AH174" s="3"/>
      <c r="AK174" s="147"/>
    </row>
    <row r="175" spans="34:37" ht="25.5" customHeight="1">
      <c r="AH175" s="3"/>
      <c r="AK175" s="147"/>
    </row>
    <row r="176" spans="34:37" ht="25.5" customHeight="1">
      <c r="AH176" s="3"/>
      <c r="AK176" s="147"/>
    </row>
    <row r="177" spans="34:37" ht="25.5" customHeight="1">
      <c r="AH177" s="3"/>
      <c r="AK177" s="147"/>
    </row>
    <row r="178" spans="34:37" ht="25.5" customHeight="1">
      <c r="AH178" s="3"/>
      <c r="AK178" s="147"/>
    </row>
    <row r="179" spans="34:37" ht="25.5" customHeight="1">
      <c r="AH179" s="3"/>
      <c r="AK179" s="147"/>
    </row>
    <row r="180" spans="34:37" ht="25.5" customHeight="1">
      <c r="AH180" s="3"/>
      <c r="AK180" s="147"/>
    </row>
    <row r="181" spans="34:37" ht="25.5" customHeight="1">
      <c r="AH181" s="3"/>
      <c r="AK181" s="147"/>
    </row>
    <row r="182" spans="34:37" ht="25.5" customHeight="1">
      <c r="AH182" s="3"/>
      <c r="AK182" s="147"/>
    </row>
    <row r="183" spans="34:37" ht="25.5" customHeight="1">
      <c r="AH183" s="3"/>
      <c r="AK183" s="147"/>
    </row>
    <row r="184" spans="34:37" ht="25.5" customHeight="1">
      <c r="AH184" s="3"/>
      <c r="AK184" s="147"/>
    </row>
    <row r="185" spans="34:37" ht="25.5" customHeight="1">
      <c r="AH185" s="3"/>
      <c r="AK185" s="147"/>
    </row>
    <row r="186" spans="34:37" ht="25.5" customHeight="1">
      <c r="AH186" s="3"/>
      <c r="AK186" s="147"/>
    </row>
    <row r="187" spans="34:37" ht="25.5" customHeight="1">
      <c r="AH187" s="3"/>
      <c r="AK187" s="147"/>
    </row>
    <row r="188" spans="34:37" ht="25.5" customHeight="1">
      <c r="AH188" s="3"/>
      <c r="AK188" s="147"/>
    </row>
    <row r="189" spans="34:37" ht="25.5" customHeight="1">
      <c r="AH189" s="3"/>
      <c r="AK189" s="147"/>
    </row>
    <row r="190" spans="34:37" ht="25.5" customHeight="1">
      <c r="AH190" s="3"/>
      <c r="AK190" s="147"/>
    </row>
    <row r="191" spans="34:37" ht="25.5" customHeight="1">
      <c r="AH191" s="3"/>
      <c r="AK191" s="147"/>
    </row>
    <row r="192" spans="34:37" ht="25.5" customHeight="1">
      <c r="AH192" s="3"/>
      <c r="AK192" s="147"/>
    </row>
    <row r="193" spans="34:37" ht="25.5" customHeight="1">
      <c r="AH193" s="3"/>
      <c r="AK193" s="147"/>
    </row>
    <row r="194" spans="34:37" ht="25.5" customHeight="1">
      <c r="AH194" s="3"/>
      <c r="AK194" s="147"/>
    </row>
    <row r="195" spans="34:37" ht="25.5" customHeight="1">
      <c r="AH195" s="3"/>
      <c r="AK195" s="147"/>
    </row>
    <row r="196" spans="34:37" ht="25.5" customHeight="1">
      <c r="AH196" s="3"/>
      <c r="AK196" s="147"/>
    </row>
    <row r="197" spans="34:37" ht="25.5" customHeight="1">
      <c r="AH197" s="3"/>
      <c r="AK197" s="147"/>
    </row>
    <row r="198" spans="34:37" ht="25.5" customHeight="1">
      <c r="AH198" s="3"/>
      <c r="AK198" s="147"/>
    </row>
    <row r="199" spans="34:37" ht="25.5" customHeight="1">
      <c r="AH199" s="3"/>
      <c r="AK199" s="147"/>
    </row>
    <row r="200" spans="34:37" ht="25.5" customHeight="1">
      <c r="AH200" s="3"/>
      <c r="AK200" s="147"/>
    </row>
    <row r="201" spans="34:37" ht="25.5" customHeight="1">
      <c r="AH201" s="3"/>
      <c r="AK201" s="147"/>
    </row>
    <row r="202" spans="34:37" ht="25.5" customHeight="1">
      <c r="AH202" s="3"/>
      <c r="AK202" s="147"/>
    </row>
    <row r="203" spans="34:37" ht="25.5" customHeight="1">
      <c r="AH203" s="3"/>
      <c r="AK203" s="147"/>
    </row>
    <row r="204" spans="34:37" ht="25.5" customHeight="1">
      <c r="AH204" s="3"/>
      <c r="AK204" s="147"/>
    </row>
    <row r="205" spans="34:37" ht="25.5" customHeight="1">
      <c r="AH205" s="3"/>
      <c r="AK205" s="147"/>
    </row>
    <row r="206" spans="34:37" ht="25.5" customHeight="1">
      <c r="AH206" s="3"/>
      <c r="AK206" s="147"/>
    </row>
    <row r="207" spans="34:37" ht="25.5" customHeight="1">
      <c r="AH207" s="3"/>
      <c r="AK207" s="147"/>
    </row>
    <row r="208" spans="34:37" ht="25.5" customHeight="1">
      <c r="AH208" s="3"/>
      <c r="AK208" s="147"/>
    </row>
    <row r="209" spans="34:37" ht="25.5" customHeight="1">
      <c r="AH209" s="3"/>
      <c r="AK209" s="147"/>
    </row>
    <row r="210" spans="34:37" ht="25.5" customHeight="1">
      <c r="AH210" s="3"/>
      <c r="AK210" s="147"/>
    </row>
    <row r="211" spans="34:37" ht="25.5" customHeight="1">
      <c r="AH211" s="3"/>
      <c r="AK211" s="147"/>
    </row>
    <row r="212" spans="34:37" ht="25.5" customHeight="1">
      <c r="AH212" s="3"/>
      <c r="AK212" s="147"/>
    </row>
    <row r="213" spans="34:37" ht="25.5" customHeight="1">
      <c r="AH213" s="3"/>
      <c r="AK213" s="147"/>
    </row>
    <row r="214" spans="34:37" ht="25.5" customHeight="1">
      <c r="AH214" s="3"/>
      <c r="AK214" s="147"/>
    </row>
    <row r="215" spans="34:37" ht="25.5" customHeight="1">
      <c r="AH215" s="3"/>
      <c r="AK215" s="147"/>
    </row>
    <row r="216" spans="34:37" ht="25.5" customHeight="1">
      <c r="AH216" s="3"/>
      <c r="AK216" s="147"/>
    </row>
    <row r="217" spans="34:37" ht="25.5" customHeight="1">
      <c r="AH217" s="3"/>
      <c r="AK217" s="147"/>
    </row>
    <row r="218" spans="34:37" ht="25.5" customHeight="1">
      <c r="AH218" s="3"/>
      <c r="AK218" s="147"/>
    </row>
    <row r="219" spans="34:37" ht="25.5" customHeight="1">
      <c r="AH219" s="3"/>
      <c r="AK219" s="147"/>
    </row>
    <row r="220" spans="34:37" ht="25.5" customHeight="1">
      <c r="AH220" s="3"/>
      <c r="AK220" s="147"/>
    </row>
    <row r="221" spans="34:37" ht="25.5" customHeight="1">
      <c r="AH221" s="3"/>
      <c r="AK221" s="147"/>
    </row>
    <row r="222" spans="34:37" ht="25.5" customHeight="1">
      <c r="AH222" s="3"/>
      <c r="AK222" s="147"/>
    </row>
    <row r="223" spans="34:37" ht="25.5" customHeight="1">
      <c r="AH223" s="3"/>
      <c r="AK223" s="147"/>
    </row>
    <row r="224" spans="34:37" ht="25.5" customHeight="1">
      <c r="AH224" s="3"/>
      <c r="AK224" s="147"/>
    </row>
    <row r="225" spans="34:37" ht="25.5" customHeight="1">
      <c r="AH225" s="3"/>
      <c r="AK225" s="147"/>
    </row>
    <row r="226" spans="34:37" ht="25.5" customHeight="1">
      <c r="AH226" s="3"/>
      <c r="AK226" s="147"/>
    </row>
    <row r="227" spans="34:37" ht="25.5" customHeight="1">
      <c r="AH227" s="3"/>
      <c r="AK227" s="147"/>
    </row>
    <row r="228" spans="34:37" ht="25.5" customHeight="1">
      <c r="AH228" s="3"/>
      <c r="AK228" s="147"/>
    </row>
    <row r="229" spans="34:37" ht="25.5" customHeight="1">
      <c r="AH229" s="3"/>
      <c r="AK229" s="147"/>
    </row>
    <row r="230" spans="34:37" ht="25.5" customHeight="1">
      <c r="AH230" s="3"/>
      <c r="AK230" s="147"/>
    </row>
    <row r="231" spans="34:37" ht="25.5" customHeight="1">
      <c r="AH231" s="3"/>
      <c r="AK231" s="147"/>
    </row>
    <row r="232" spans="34:37" ht="25.5" customHeight="1">
      <c r="AH232" s="3"/>
      <c r="AK232" s="147"/>
    </row>
    <row r="233" spans="34:37" ht="25.5" customHeight="1">
      <c r="AH233" s="3"/>
      <c r="AK233" s="147"/>
    </row>
    <row r="234" spans="34:37" ht="25.5" customHeight="1">
      <c r="AH234" s="3"/>
      <c r="AK234" s="147"/>
    </row>
    <row r="235" spans="34:37" ht="25.5" customHeight="1">
      <c r="AH235" s="3"/>
      <c r="AK235" s="147"/>
    </row>
    <row r="236" spans="34:37" ht="25.5" customHeight="1">
      <c r="AH236" s="3"/>
      <c r="AK236" s="147"/>
    </row>
    <row r="237" spans="34:37" ht="25.5" customHeight="1">
      <c r="AH237" s="3"/>
      <c r="AK237" s="147"/>
    </row>
    <row r="238" spans="34:37" ht="25.5" customHeight="1">
      <c r="AH238" s="3"/>
      <c r="AK238" s="147"/>
    </row>
    <row r="239" spans="34:37" ht="25.5" customHeight="1">
      <c r="AH239" s="3"/>
      <c r="AK239" s="147"/>
    </row>
    <row r="240" spans="34:37" ht="25.5" customHeight="1">
      <c r="AH240" s="3"/>
      <c r="AK240" s="147"/>
    </row>
    <row r="241" spans="34:37" ht="25.5" customHeight="1">
      <c r="AH241" s="3"/>
      <c r="AK241" s="147"/>
    </row>
    <row r="242" spans="34:37" ht="25.5" customHeight="1">
      <c r="AH242" s="3"/>
      <c r="AK242" s="147"/>
    </row>
    <row r="243" spans="34:37" ht="25.5" customHeight="1">
      <c r="AH243" s="3"/>
      <c r="AK243" s="147"/>
    </row>
    <row r="244" spans="34:37" ht="25.5" customHeight="1">
      <c r="AH244" s="3"/>
      <c r="AK244" s="147"/>
    </row>
    <row r="245" spans="34:37" ht="25.5" customHeight="1">
      <c r="AH245" s="3"/>
      <c r="AK245" s="147"/>
    </row>
    <row r="246" spans="34:37" ht="25.5" customHeight="1">
      <c r="AH246" s="3"/>
      <c r="AK246" s="147"/>
    </row>
    <row r="247" spans="34:37" ht="25.5" customHeight="1">
      <c r="AH247" s="3"/>
      <c r="AK247" s="147"/>
    </row>
    <row r="248" spans="34:37" ht="25.5" customHeight="1">
      <c r="AH248" s="3"/>
      <c r="AK248" s="147"/>
    </row>
    <row r="249" spans="34:37" ht="25.5" customHeight="1">
      <c r="AH249" s="3"/>
      <c r="AK249" s="147"/>
    </row>
    <row r="250" spans="34:37" ht="25.5" customHeight="1">
      <c r="AH250" s="3"/>
      <c r="AK250" s="147"/>
    </row>
    <row r="251" spans="34:37" ht="25.5" customHeight="1">
      <c r="AH251" s="3"/>
      <c r="AK251" s="147"/>
    </row>
    <row r="252" spans="34:37" ht="25.5" customHeight="1">
      <c r="AH252" s="3"/>
      <c r="AK252" s="147"/>
    </row>
    <row r="253" spans="34:37" ht="25.5" customHeight="1">
      <c r="AH253" s="3"/>
      <c r="AK253" s="147"/>
    </row>
    <row r="254" spans="34:37" ht="25.5" customHeight="1">
      <c r="AH254" s="3"/>
      <c r="AK254" s="147"/>
    </row>
    <row r="255" spans="34:37" ht="25.5" customHeight="1">
      <c r="AH255" s="3"/>
      <c r="AK255" s="147"/>
    </row>
    <row r="256" spans="34:37" ht="25.5" customHeight="1">
      <c r="AH256" s="3"/>
      <c r="AK256" s="147"/>
    </row>
    <row r="257" spans="34:37" ht="25.5" customHeight="1">
      <c r="AH257" s="3"/>
      <c r="AK257" s="147"/>
    </row>
    <row r="258" spans="34:37" ht="25.5" customHeight="1">
      <c r="AH258" s="3"/>
      <c r="AK258" s="147"/>
    </row>
    <row r="259" spans="34:37" ht="25.5" customHeight="1">
      <c r="AH259" s="3"/>
      <c r="AK259" s="147"/>
    </row>
    <row r="260" spans="34:37" ht="25.5" customHeight="1">
      <c r="AH260" s="3"/>
      <c r="AK260" s="147"/>
    </row>
    <row r="261" spans="34:37" ht="25.5" customHeight="1">
      <c r="AH261" s="3"/>
      <c r="AK261" s="147"/>
    </row>
    <row r="262" spans="34:37" ht="25.5" customHeight="1">
      <c r="AH262" s="3"/>
      <c r="AK262" s="147"/>
    </row>
    <row r="263" spans="34:37" ht="25.5" customHeight="1">
      <c r="AH263" s="3"/>
      <c r="AK263" s="147"/>
    </row>
    <row r="264" spans="34:37" ht="25.5" customHeight="1">
      <c r="AH264" s="3"/>
      <c r="AK264" s="147"/>
    </row>
    <row r="265" spans="34:37" ht="25.5" customHeight="1">
      <c r="AH265" s="3"/>
      <c r="AK265" s="147"/>
    </row>
    <row r="266" spans="34:37" ht="25.5" customHeight="1">
      <c r="AH266" s="3"/>
      <c r="AK266" s="147"/>
    </row>
    <row r="267" spans="34:37" ht="25.5" customHeight="1">
      <c r="AH267" s="3"/>
      <c r="AK267" s="147"/>
    </row>
    <row r="268" spans="34:37" ht="25.5" customHeight="1">
      <c r="AH268" s="3"/>
      <c r="AK268" s="147"/>
    </row>
    <row r="269" spans="34:37" ht="25.5" customHeight="1">
      <c r="AH269" s="3"/>
      <c r="AK269" s="147"/>
    </row>
    <row r="270" spans="34:37" ht="25.5" customHeight="1">
      <c r="AH270" s="3"/>
      <c r="AK270" s="147"/>
    </row>
    <row r="271" spans="34:37" ht="25.5" customHeight="1">
      <c r="AH271" s="3"/>
      <c r="AK271" s="147"/>
    </row>
    <row r="272" spans="34:37" ht="25.5" customHeight="1">
      <c r="AH272" s="3"/>
      <c r="AK272" s="147"/>
    </row>
    <row r="273" spans="34:37" ht="25.5" customHeight="1">
      <c r="AH273" s="3"/>
      <c r="AK273" s="147"/>
    </row>
    <row r="274" spans="34:37" ht="25.5" customHeight="1">
      <c r="AH274" s="3"/>
      <c r="AK274" s="147"/>
    </row>
    <row r="275" spans="34:37" ht="25.5" customHeight="1">
      <c r="AH275" s="3"/>
      <c r="AK275" s="147"/>
    </row>
    <row r="276" spans="34:37" ht="25.5" customHeight="1">
      <c r="AH276" s="3"/>
      <c r="AK276" s="147"/>
    </row>
    <row r="277" spans="34:37" ht="25.5" customHeight="1">
      <c r="AH277" s="3"/>
      <c r="AK277" s="147"/>
    </row>
    <row r="278" spans="34:37" ht="25.5" customHeight="1">
      <c r="AH278" s="3"/>
      <c r="AK278" s="147"/>
    </row>
  </sheetData>
  <sheetProtection selectLockedCells="1" selectUnlockedCells="1"/>
  <mergeCells count="135">
    <mergeCell ref="A73:W73"/>
    <mergeCell ref="W64:W65"/>
    <mergeCell ref="E65:I65"/>
    <mergeCell ref="K65:R65"/>
    <mergeCell ref="M66:V66"/>
    <mergeCell ref="C67:C68"/>
    <mergeCell ref="E67:I67"/>
    <mergeCell ref="K67:R67"/>
    <mergeCell ref="E68:I68"/>
    <mergeCell ref="A61:A68"/>
    <mergeCell ref="B61:B68"/>
    <mergeCell ref="E62:I62"/>
    <mergeCell ref="K62:R62"/>
    <mergeCell ref="M63:V63"/>
    <mergeCell ref="C64:C66"/>
    <mergeCell ref="E64:I64"/>
    <mergeCell ref="K64:R64"/>
    <mergeCell ref="C57:V57"/>
    <mergeCell ref="C59:V59"/>
    <mergeCell ref="C61:C63"/>
    <mergeCell ref="E61:I61"/>
    <mergeCell ref="K61:R61"/>
    <mergeCell ref="C46:V46"/>
    <mergeCell ref="C48:V48"/>
    <mergeCell ref="C70:V70"/>
    <mergeCell ref="A72:W72"/>
    <mergeCell ref="A50:A55"/>
    <mergeCell ref="C50:K51"/>
    <mergeCell ref="L50:O50"/>
    <mergeCell ref="W50:W55"/>
    <mergeCell ref="L51:V51"/>
    <mergeCell ref="C52:K53"/>
    <mergeCell ref="L52:O52"/>
    <mergeCell ref="L53:V53"/>
    <mergeCell ref="W41:W44"/>
    <mergeCell ref="C43:C44"/>
    <mergeCell ref="D43:V44"/>
    <mergeCell ref="A41:A44"/>
    <mergeCell ref="B41:B44"/>
    <mergeCell ref="C41:C42"/>
    <mergeCell ref="D41:V42"/>
    <mergeCell ref="C54:K55"/>
    <mergeCell ref="L54:O54"/>
    <mergeCell ref="L55:V55"/>
    <mergeCell ref="W37:W39"/>
    <mergeCell ref="C38:G38"/>
    <mergeCell ref="H38:L38"/>
    <mergeCell ref="M38:Q38"/>
    <mergeCell ref="R38:V38"/>
    <mergeCell ref="C39:G39"/>
    <mergeCell ref="H39:L39"/>
    <mergeCell ref="M39:V39"/>
    <mergeCell ref="A37:A39"/>
    <mergeCell ref="B37:B39"/>
    <mergeCell ref="C37:G37"/>
    <mergeCell ref="H37:L37"/>
    <mergeCell ref="M37:Q37"/>
    <mergeCell ref="R37:V37"/>
    <mergeCell ref="A30:A32"/>
    <mergeCell ref="B30:B32"/>
    <mergeCell ref="C30:V30"/>
    <mergeCell ref="W30:W32"/>
    <mergeCell ref="C31:L31"/>
    <mergeCell ref="M31:Q31"/>
    <mergeCell ref="T31:V31"/>
    <mergeCell ref="C32:L32"/>
    <mergeCell ref="M32:Q32"/>
    <mergeCell ref="T32:V32"/>
    <mergeCell ref="E23:I23"/>
    <mergeCell ref="K23:R23"/>
    <mergeCell ref="M24:V24"/>
    <mergeCell ref="A26:A28"/>
    <mergeCell ref="B26:B28"/>
    <mergeCell ref="C26:C28"/>
    <mergeCell ref="E26:I26"/>
    <mergeCell ref="K26:R26"/>
    <mergeCell ref="W18:W20"/>
    <mergeCell ref="E19:I19"/>
    <mergeCell ref="K19:R19"/>
    <mergeCell ref="M20:V20"/>
    <mergeCell ref="A22:A24"/>
    <mergeCell ref="B22:B24"/>
    <mergeCell ref="C22:C24"/>
    <mergeCell ref="E22:I22"/>
    <mergeCell ref="K22:R22"/>
    <mergeCell ref="W22:W24"/>
    <mergeCell ref="W26:W28"/>
    <mergeCell ref="E27:I27"/>
    <mergeCell ref="K27:R27"/>
    <mergeCell ref="M28:V28"/>
    <mergeCell ref="A18:A20"/>
    <mergeCell ref="B18:B20"/>
    <mergeCell ref="W11:W16"/>
    <mergeCell ref="E12:I12"/>
    <mergeCell ref="K12:R12"/>
    <mergeCell ref="M13:V13"/>
    <mergeCell ref="C14:C16"/>
    <mergeCell ref="E14:I14"/>
    <mergeCell ref="K14:R14"/>
    <mergeCell ref="E15:I15"/>
    <mergeCell ref="K15:R15"/>
    <mergeCell ref="M16:V16"/>
    <mergeCell ref="M9:V9"/>
    <mergeCell ref="C18:C20"/>
    <mergeCell ref="E18:I18"/>
    <mergeCell ref="K18:R18"/>
    <mergeCell ref="A11:A16"/>
    <mergeCell ref="B11:B16"/>
    <mergeCell ref="C11:C13"/>
    <mergeCell ref="E11:I11"/>
    <mergeCell ref="K11:R11"/>
    <mergeCell ref="A34:A35"/>
    <mergeCell ref="B34:B35"/>
    <mergeCell ref="C34:C35"/>
    <mergeCell ref="D34:I34"/>
    <mergeCell ref="K34:V34"/>
    <mergeCell ref="W34:W35"/>
    <mergeCell ref="M35:V35"/>
    <mergeCell ref="A3:A5"/>
    <mergeCell ref="B3:B5"/>
    <mergeCell ref="C3:C5"/>
    <mergeCell ref="E3:I3"/>
    <mergeCell ref="K3:R3"/>
    <mergeCell ref="W3:W5"/>
    <mergeCell ref="E4:I4"/>
    <mergeCell ref="K4:R4"/>
    <mergeCell ref="M5:V5"/>
    <mergeCell ref="A7:A9"/>
    <mergeCell ref="B7:B9"/>
    <mergeCell ref="C7:C9"/>
    <mergeCell ref="E7:I7"/>
    <mergeCell ref="K7:R7"/>
    <mergeCell ref="W7:W9"/>
    <mergeCell ref="E8:I8"/>
    <mergeCell ref="K8:R8"/>
  </mergeCells>
  <phoneticPr fontId="1"/>
  <conditionalFormatting sqref="A41:A44 C43:D43 W41:AG44 C41:D41 AI41:XFD44">
    <cfRule type="expression" dxfId="21" priority="21">
      <formula>A41&lt;A41</formula>
    </cfRule>
    <cfRule type="expression" dxfId="20" priority="22">
      <formula>A41&gt;A41</formula>
    </cfRule>
  </conditionalFormatting>
  <conditionalFormatting sqref="A1:XFD6 X65:AG65 A36:AG36 A31:L33 R31:AG33 A37:A40 M37:AG39 A45:A68 W48:AG48 X34:AG35 C49:AG64 C37:G39 C40:AG40 C45:AG47 C65:V65 C66:AG68 AI45:XFD68 A7:AG30 AI7:XFD40">
    <cfRule type="expression" dxfId="19" priority="17">
      <formula>A1&lt;#REF!</formula>
    </cfRule>
    <cfRule type="expression" dxfId="18" priority="18">
      <formula>A1&gt;#REF!</formula>
    </cfRule>
  </conditionalFormatting>
  <conditionalFormatting sqref="A279:XFD1048576 A69:A70 C69:AG70 A71:AG278 AI69:XFD278">
    <cfRule type="expression" dxfId="17" priority="19">
      <formula>A69&lt;#REF!</formula>
    </cfRule>
    <cfRule type="expression" dxfId="16" priority="20">
      <formula>A69&gt;#REF!</formula>
    </cfRule>
  </conditionalFormatting>
  <conditionalFormatting sqref="M31:Q33">
    <cfRule type="expression" dxfId="15" priority="15">
      <formula>M31&lt;#REF!</formula>
    </cfRule>
    <cfRule type="expression" dxfId="14" priority="16">
      <formula>M31&gt;#REF!</formula>
    </cfRule>
  </conditionalFormatting>
  <conditionalFormatting sqref="H37:L39">
    <cfRule type="expression" dxfId="13" priority="13">
      <formula>H37&lt;#REF!</formula>
    </cfRule>
    <cfRule type="expression" dxfId="12" priority="14">
      <formula>H37&gt;#REF!</formula>
    </cfRule>
  </conditionalFormatting>
  <conditionalFormatting sqref="C48:V48">
    <cfRule type="expression" dxfId="11" priority="11">
      <formula>C48&lt;#REF!</formula>
    </cfRule>
    <cfRule type="expression" dxfId="10" priority="12">
      <formula>C48&gt;#REF!</formula>
    </cfRule>
  </conditionalFormatting>
  <conditionalFormatting sqref="A34:W35">
    <cfRule type="expression" dxfId="9" priority="9">
      <formula>A34&lt;#REF!</formula>
    </cfRule>
    <cfRule type="expression" dxfId="8" priority="10">
      <formula>A34&gt;#REF!</formula>
    </cfRule>
  </conditionalFormatting>
  <conditionalFormatting sqref="B41:B44">
    <cfRule type="expression" dxfId="7" priority="7">
      <formula>B41&lt;B41</formula>
    </cfRule>
    <cfRule type="expression" dxfId="6" priority="8">
      <formula>B41&gt;B41</formula>
    </cfRule>
  </conditionalFormatting>
  <conditionalFormatting sqref="B45:B68 B37:B40">
    <cfRule type="expression" dxfId="5" priority="3">
      <formula>B37&lt;#REF!</formula>
    </cfRule>
    <cfRule type="expression" dxfId="4" priority="4">
      <formula>B37&gt;#REF!</formula>
    </cfRule>
  </conditionalFormatting>
  <conditionalFormatting sqref="B69:B70">
    <cfRule type="expression" dxfId="3" priority="5">
      <formula>B69&lt;#REF!</formula>
    </cfRule>
    <cfRule type="expression" dxfId="2" priority="6">
      <formula>B69&gt;#REF!</formula>
    </cfRule>
  </conditionalFormatting>
  <conditionalFormatting sqref="AH7:AH278">
    <cfRule type="expression" dxfId="1" priority="1">
      <formula>AH7&lt;#REF!</formula>
    </cfRule>
    <cfRule type="expression" dxfId="0" priority="2">
      <formula>AH7&gt;#REF!</formula>
    </cfRule>
  </conditionalFormatting>
  <printOptions horizontalCentered="1"/>
  <pageMargins left="0.39370078740157483" right="0.39370078740157483" top="0.78740157480314965" bottom="0.39370078740157483" header="0.39370078740157483" footer="0.15748031496062992"/>
  <pageSetup paperSize="9" scale="4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8"/>
  <sheetViews>
    <sheetView view="pageBreakPreview" topLeftCell="A111" zoomScale="85" zoomScaleNormal="100" zoomScaleSheetLayoutView="85" workbookViewId="0">
      <selection activeCell="I115" sqref="I115:I116"/>
    </sheetView>
  </sheetViews>
  <sheetFormatPr defaultRowHeight="13.5"/>
  <cols>
    <col min="1" max="1" width="5.625" style="282" customWidth="1"/>
    <col min="2" max="2" width="8.375" style="282" customWidth="1"/>
    <col min="3" max="3" width="4.5" style="282" bestFit="1" customWidth="1"/>
    <col min="4" max="4" width="8.375" style="282" customWidth="1"/>
    <col min="5" max="21" width="6.75" style="283" bestFit="1" customWidth="1"/>
    <col min="22" max="22" width="0.875" style="126" customWidth="1"/>
    <col min="23" max="16384" width="9" style="126"/>
  </cols>
  <sheetData>
    <row r="1" spans="1:21" ht="18.75">
      <c r="A1" s="281" t="s">
        <v>460</v>
      </c>
    </row>
    <row r="2" spans="1:21" s="127" customFormat="1" ht="14.25">
      <c r="A2" s="928" t="s">
        <v>461</v>
      </c>
      <c r="B2" s="928" t="s">
        <v>462</v>
      </c>
      <c r="C2" s="928" t="s">
        <v>463</v>
      </c>
      <c r="D2" s="928" t="s">
        <v>464</v>
      </c>
      <c r="E2" s="936" t="s">
        <v>465</v>
      </c>
      <c r="F2" s="937"/>
      <c r="G2" s="937"/>
      <c r="H2" s="937"/>
      <c r="I2" s="937"/>
      <c r="J2" s="937"/>
      <c r="K2" s="937"/>
      <c r="L2" s="937"/>
      <c r="M2" s="937"/>
      <c r="N2" s="937"/>
      <c r="O2" s="937"/>
      <c r="P2" s="937"/>
      <c r="Q2" s="937"/>
      <c r="R2" s="937"/>
      <c r="S2" s="937"/>
      <c r="T2" s="937"/>
      <c r="U2" s="938"/>
    </row>
    <row r="3" spans="1:21" ht="15" customHeight="1">
      <c r="A3" s="928"/>
      <c r="B3" s="928"/>
      <c r="C3" s="928"/>
      <c r="D3" s="928"/>
      <c r="E3" s="939" t="s">
        <v>466</v>
      </c>
      <c r="F3" s="930" t="s">
        <v>467</v>
      </c>
      <c r="G3" s="930" t="s">
        <v>468</v>
      </c>
      <c r="H3" s="930" t="s">
        <v>469</v>
      </c>
      <c r="I3" s="930" t="s">
        <v>470</v>
      </c>
      <c r="J3" s="930" t="s">
        <v>471</v>
      </c>
      <c r="K3" s="930" t="s">
        <v>472</v>
      </c>
      <c r="L3" s="930" t="s">
        <v>473</v>
      </c>
      <c r="M3" s="930" t="s">
        <v>474</v>
      </c>
      <c r="N3" s="930" t="s">
        <v>475</v>
      </c>
      <c r="O3" s="930" t="s">
        <v>476</v>
      </c>
      <c r="P3" s="930" t="s">
        <v>477</v>
      </c>
      <c r="Q3" s="930" t="s">
        <v>478</v>
      </c>
      <c r="R3" s="930" t="s">
        <v>479</v>
      </c>
      <c r="S3" s="930" t="s">
        <v>480</v>
      </c>
      <c r="T3" s="930" t="s">
        <v>481</v>
      </c>
      <c r="U3" s="933" t="s">
        <v>482</v>
      </c>
    </row>
    <row r="4" spans="1:21" ht="15" customHeight="1">
      <c r="A4" s="928"/>
      <c r="B4" s="928"/>
      <c r="C4" s="928"/>
      <c r="D4" s="928"/>
      <c r="E4" s="940"/>
      <c r="F4" s="931"/>
      <c r="G4" s="931"/>
      <c r="H4" s="931"/>
      <c r="I4" s="931"/>
      <c r="J4" s="931"/>
      <c r="K4" s="931"/>
      <c r="L4" s="931"/>
      <c r="M4" s="931"/>
      <c r="N4" s="931"/>
      <c r="O4" s="931"/>
      <c r="P4" s="931"/>
      <c r="Q4" s="931"/>
      <c r="R4" s="931"/>
      <c r="S4" s="931"/>
      <c r="T4" s="931"/>
      <c r="U4" s="934"/>
    </row>
    <row r="5" spans="1:21" ht="15" customHeight="1">
      <c r="A5" s="921"/>
      <c r="B5" s="921"/>
      <c r="C5" s="921"/>
      <c r="D5" s="921"/>
      <c r="E5" s="941"/>
      <c r="F5" s="932"/>
      <c r="G5" s="932"/>
      <c r="H5" s="932"/>
      <c r="I5" s="932"/>
      <c r="J5" s="932"/>
      <c r="K5" s="932"/>
      <c r="L5" s="932"/>
      <c r="M5" s="932"/>
      <c r="N5" s="932"/>
      <c r="O5" s="932"/>
      <c r="P5" s="932"/>
      <c r="Q5" s="932"/>
      <c r="R5" s="932"/>
      <c r="S5" s="932"/>
      <c r="T5" s="932"/>
      <c r="U5" s="935"/>
    </row>
    <row r="6" spans="1:21" ht="3.75" customHeight="1">
      <c r="A6" s="284"/>
      <c r="B6" s="285"/>
      <c r="C6" s="285"/>
      <c r="D6" s="285"/>
    </row>
    <row r="7" spans="1:21" ht="24" customHeight="1">
      <c r="A7" s="928" t="s">
        <v>174</v>
      </c>
      <c r="B7" s="921" t="s">
        <v>483</v>
      </c>
      <c r="C7" s="923" t="s">
        <v>484</v>
      </c>
      <c r="D7" s="286" t="s">
        <v>485</v>
      </c>
      <c r="E7" s="929"/>
      <c r="F7" s="926">
        <v>0.63</v>
      </c>
      <c r="G7" s="926">
        <v>0.47249999999999998</v>
      </c>
      <c r="H7" s="926">
        <v>0.44887500000000002</v>
      </c>
      <c r="I7" s="926">
        <v>0.44438625000000004</v>
      </c>
      <c r="J7" s="926">
        <v>0.39105990000000002</v>
      </c>
      <c r="K7" s="926">
        <v>0.35586450900000005</v>
      </c>
      <c r="L7" s="926">
        <v>0.33095399337000009</v>
      </c>
      <c r="M7" s="926">
        <v>0.31109675376780005</v>
      </c>
      <c r="N7" s="926">
        <v>0.29554191607941005</v>
      </c>
      <c r="O7" s="926">
        <v>0.28372023943623365</v>
      </c>
      <c r="P7" s="926">
        <v>0.27804583464750898</v>
      </c>
      <c r="Q7" s="926">
        <v>0.26414354291513353</v>
      </c>
      <c r="R7" s="926">
        <v>0.25357780119852819</v>
      </c>
      <c r="S7" s="926">
        <v>0.24850624517455761</v>
      </c>
      <c r="T7" s="926">
        <v>0.24602118272281204</v>
      </c>
      <c r="U7" s="920">
        <v>0.24110075906835579</v>
      </c>
    </row>
    <row r="8" spans="1:21" ht="24" customHeight="1">
      <c r="A8" s="928"/>
      <c r="B8" s="922"/>
      <c r="C8" s="927"/>
      <c r="D8" s="287" t="s">
        <v>486</v>
      </c>
      <c r="E8" s="929"/>
      <c r="F8" s="926"/>
      <c r="G8" s="926"/>
      <c r="H8" s="926"/>
      <c r="I8" s="926"/>
      <c r="J8" s="926"/>
      <c r="K8" s="926"/>
      <c r="L8" s="926"/>
      <c r="M8" s="926"/>
      <c r="N8" s="926"/>
      <c r="O8" s="926"/>
      <c r="P8" s="926"/>
      <c r="Q8" s="926"/>
      <c r="R8" s="926"/>
      <c r="S8" s="926"/>
      <c r="T8" s="926"/>
      <c r="U8" s="920"/>
    </row>
    <row r="9" spans="1:21" ht="24" customHeight="1">
      <c r="A9" s="928"/>
      <c r="B9" s="921" t="s">
        <v>487</v>
      </c>
      <c r="C9" s="923" t="s">
        <v>484</v>
      </c>
      <c r="D9" s="286" t="s">
        <v>485</v>
      </c>
      <c r="E9" s="925"/>
      <c r="F9" s="918"/>
      <c r="G9" s="926">
        <v>0.75</v>
      </c>
      <c r="H9" s="926">
        <v>0.71249999999999991</v>
      </c>
      <c r="I9" s="926">
        <v>0.70537499999999986</v>
      </c>
      <c r="J9" s="926">
        <v>0.62072999999999989</v>
      </c>
      <c r="K9" s="926">
        <v>0.56486429999999987</v>
      </c>
      <c r="L9" s="926">
        <v>0.52532379899999992</v>
      </c>
      <c r="M9" s="926">
        <v>0.49380437105999991</v>
      </c>
      <c r="N9" s="926">
        <v>0.46911415250699989</v>
      </c>
      <c r="O9" s="926">
        <v>0.4503495864067199</v>
      </c>
      <c r="P9" s="926">
        <v>0.4413425946785855</v>
      </c>
      <c r="Q9" s="926">
        <v>0.41927546494465623</v>
      </c>
      <c r="R9" s="926">
        <v>0.40250444634686994</v>
      </c>
      <c r="S9" s="926">
        <v>0.39445435741993251</v>
      </c>
      <c r="T9" s="926">
        <v>0.39050981384573319</v>
      </c>
      <c r="U9" s="920">
        <v>0.38269961756881854</v>
      </c>
    </row>
    <row r="10" spans="1:21" ht="24" customHeight="1">
      <c r="A10" s="928"/>
      <c r="B10" s="922"/>
      <c r="C10" s="927"/>
      <c r="D10" s="287" t="s">
        <v>486</v>
      </c>
      <c r="E10" s="925"/>
      <c r="F10" s="918"/>
      <c r="G10" s="926"/>
      <c r="H10" s="926"/>
      <c r="I10" s="926"/>
      <c r="J10" s="926"/>
      <c r="K10" s="926"/>
      <c r="L10" s="926"/>
      <c r="M10" s="926"/>
      <c r="N10" s="926"/>
      <c r="O10" s="926"/>
      <c r="P10" s="926"/>
      <c r="Q10" s="926"/>
      <c r="R10" s="926"/>
      <c r="S10" s="926"/>
      <c r="T10" s="926"/>
      <c r="U10" s="920"/>
    </row>
    <row r="11" spans="1:21" ht="24" customHeight="1">
      <c r="A11" s="928"/>
      <c r="B11" s="921" t="s">
        <v>488</v>
      </c>
      <c r="C11" s="923" t="s">
        <v>484</v>
      </c>
      <c r="D11" s="286" t="s">
        <v>485</v>
      </c>
      <c r="E11" s="925"/>
      <c r="F11" s="918"/>
      <c r="G11" s="918"/>
      <c r="H11" s="926">
        <v>0.95</v>
      </c>
      <c r="I11" s="926">
        <v>0.9405</v>
      </c>
      <c r="J11" s="926">
        <v>0.82764000000000004</v>
      </c>
      <c r="K11" s="926">
        <v>0.75315240000000006</v>
      </c>
      <c r="L11" s="926">
        <v>0.70043173200000008</v>
      </c>
      <c r="M11" s="926">
        <v>0.65840582808000003</v>
      </c>
      <c r="N11" s="926">
        <v>0.62548553667600004</v>
      </c>
      <c r="O11" s="926">
        <v>0.60046611520895998</v>
      </c>
      <c r="P11" s="926">
        <v>0.58845679290478081</v>
      </c>
      <c r="Q11" s="926">
        <v>0.55903395325954175</v>
      </c>
      <c r="R11" s="926">
        <v>0.5366725951291601</v>
      </c>
      <c r="S11" s="926">
        <v>0.52593914322657687</v>
      </c>
      <c r="T11" s="926">
        <v>0.52067975179431114</v>
      </c>
      <c r="U11" s="920">
        <v>0.5102661567584249</v>
      </c>
    </row>
    <row r="12" spans="1:21" ht="24" customHeight="1">
      <c r="A12" s="928"/>
      <c r="B12" s="922"/>
      <c r="C12" s="927"/>
      <c r="D12" s="287" t="s">
        <v>486</v>
      </c>
      <c r="E12" s="925"/>
      <c r="F12" s="918"/>
      <c r="G12" s="918"/>
      <c r="H12" s="926"/>
      <c r="I12" s="926"/>
      <c r="J12" s="926"/>
      <c r="K12" s="926"/>
      <c r="L12" s="926"/>
      <c r="M12" s="926"/>
      <c r="N12" s="926"/>
      <c r="O12" s="926"/>
      <c r="P12" s="926"/>
      <c r="Q12" s="926"/>
      <c r="R12" s="926"/>
      <c r="S12" s="926"/>
      <c r="T12" s="926"/>
      <c r="U12" s="920"/>
    </row>
    <row r="13" spans="1:21" ht="24" customHeight="1">
      <c r="A13" s="928"/>
      <c r="B13" s="921" t="s">
        <v>489</v>
      </c>
      <c r="C13" s="923" t="s">
        <v>484</v>
      </c>
      <c r="D13" s="286" t="s">
        <v>485</v>
      </c>
      <c r="E13" s="925"/>
      <c r="F13" s="918"/>
      <c r="G13" s="918"/>
      <c r="H13" s="918"/>
      <c r="I13" s="926">
        <v>0.99</v>
      </c>
      <c r="J13" s="926">
        <v>0.87119999999999997</v>
      </c>
      <c r="K13" s="926">
        <v>0.79279200000000005</v>
      </c>
      <c r="L13" s="926">
        <v>0.7372965600000001</v>
      </c>
      <c r="M13" s="926">
        <v>0.69305876640000008</v>
      </c>
      <c r="N13" s="926">
        <v>0.65840582808000003</v>
      </c>
      <c r="O13" s="926">
        <v>0.63206959495680004</v>
      </c>
      <c r="P13" s="926">
        <v>0.619428203057664</v>
      </c>
      <c r="Q13" s="926">
        <v>0.58845679290478081</v>
      </c>
      <c r="R13" s="926">
        <v>0.56491852118858954</v>
      </c>
      <c r="S13" s="926">
        <v>0.55362015076481774</v>
      </c>
      <c r="T13" s="926">
        <v>0.54808394925716952</v>
      </c>
      <c r="U13" s="920">
        <v>0.53712227027202608</v>
      </c>
    </row>
    <row r="14" spans="1:21" ht="24" customHeight="1">
      <c r="A14" s="928"/>
      <c r="B14" s="922"/>
      <c r="C14" s="927"/>
      <c r="D14" s="287" t="s">
        <v>486</v>
      </c>
      <c r="E14" s="925"/>
      <c r="F14" s="918"/>
      <c r="G14" s="918"/>
      <c r="H14" s="918"/>
      <c r="I14" s="926"/>
      <c r="J14" s="926"/>
      <c r="K14" s="926"/>
      <c r="L14" s="926"/>
      <c r="M14" s="926"/>
      <c r="N14" s="926"/>
      <c r="O14" s="926"/>
      <c r="P14" s="926"/>
      <c r="Q14" s="926"/>
      <c r="R14" s="926"/>
      <c r="S14" s="926"/>
      <c r="T14" s="926"/>
      <c r="U14" s="920"/>
    </row>
    <row r="15" spans="1:21" ht="24" customHeight="1">
      <c r="A15" s="928"/>
      <c r="B15" s="921" t="s">
        <v>490</v>
      </c>
      <c r="C15" s="923" t="s">
        <v>484</v>
      </c>
      <c r="D15" s="286" t="s">
        <v>485</v>
      </c>
      <c r="E15" s="925"/>
      <c r="F15" s="918"/>
      <c r="G15" s="918"/>
      <c r="H15" s="918"/>
      <c r="I15" s="918"/>
      <c r="J15" s="926">
        <v>0.88</v>
      </c>
      <c r="K15" s="926">
        <v>0.80080000000000007</v>
      </c>
      <c r="L15" s="926">
        <v>0.74474400000000007</v>
      </c>
      <c r="M15" s="926">
        <v>0.70005936000000002</v>
      </c>
      <c r="N15" s="926">
        <v>0.665056392</v>
      </c>
      <c r="O15" s="926">
        <v>0.63845413631999992</v>
      </c>
      <c r="P15" s="926">
        <v>0.62568505359359994</v>
      </c>
      <c r="Q15" s="926">
        <v>0.59440080091391989</v>
      </c>
      <c r="R15" s="926">
        <v>0.57062476887736302</v>
      </c>
      <c r="S15" s="926">
        <v>0.55921227349981573</v>
      </c>
      <c r="T15" s="926">
        <v>0.55362015076481752</v>
      </c>
      <c r="U15" s="920">
        <v>0.54254774774952119</v>
      </c>
    </row>
    <row r="16" spans="1:21" ht="24" customHeight="1">
      <c r="A16" s="928"/>
      <c r="B16" s="922"/>
      <c r="C16" s="927"/>
      <c r="D16" s="287" t="s">
        <v>486</v>
      </c>
      <c r="E16" s="925"/>
      <c r="F16" s="918"/>
      <c r="G16" s="918"/>
      <c r="H16" s="918"/>
      <c r="I16" s="918"/>
      <c r="J16" s="926"/>
      <c r="K16" s="926"/>
      <c r="L16" s="926"/>
      <c r="M16" s="926"/>
      <c r="N16" s="926"/>
      <c r="O16" s="926"/>
      <c r="P16" s="926"/>
      <c r="Q16" s="926"/>
      <c r="R16" s="926"/>
      <c r="S16" s="926"/>
      <c r="T16" s="926"/>
      <c r="U16" s="920"/>
    </row>
    <row r="17" spans="1:21" ht="24" customHeight="1">
      <c r="A17" s="928"/>
      <c r="B17" s="921" t="s">
        <v>491</v>
      </c>
      <c r="C17" s="923" t="s">
        <v>484</v>
      </c>
      <c r="D17" s="286" t="s">
        <v>485</v>
      </c>
      <c r="E17" s="925"/>
      <c r="F17" s="918"/>
      <c r="G17" s="918"/>
      <c r="H17" s="918"/>
      <c r="I17" s="918"/>
      <c r="J17" s="918"/>
      <c r="K17" s="926">
        <v>0.91</v>
      </c>
      <c r="L17" s="926">
        <v>0.84630000000000005</v>
      </c>
      <c r="M17" s="926">
        <v>0.79552199999999995</v>
      </c>
      <c r="N17" s="926">
        <v>0.75574589999999997</v>
      </c>
      <c r="O17" s="926">
        <v>0.72551606399999991</v>
      </c>
      <c r="P17" s="926">
        <v>0.71100574271999994</v>
      </c>
      <c r="Q17" s="926">
        <v>0.67545545558399989</v>
      </c>
      <c r="R17" s="926">
        <v>0.64843723736063985</v>
      </c>
      <c r="S17" s="926">
        <v>0.63546849261342708</v>
      </c>
      <c r="T17" s="926">
        <v>0.62911380768729286</v>
      </c>
      <c r="U17" s="920">
        <v>0.61653153153354701</v>
      </c>
    </row>
    <row r="18" spans="1:21" ht="24" customHeight="1">
      <c r="A18" s="928"/>
      <c r="B18" s="922"/>
      <c r="C18" s="927"/>
      <c r="D18" s="287" t="s">
        <v>486</v>
      </c>
      <c r="E18" s="925"/>
      <c r="F18" s="918"/>
      <c r="G18" s="918"/>
      <c r="H18" s="918"/>
      <c r="I18" s="918"/>
      <c r="J18" s="918"/>
      <c r="K18" s="926"/>
      <c r="L18" s="926"/>
      <c r="M18" s="926"/>
      <c r="N18" s="926"/>
      <c r="O18" s="926"/>
      <c r="P18" s="926"/>
      <c r="Q18" s="926"/>
      <c r="R18" s="926"/>
      <c r="S18" s="926"/>
      <c r="T18" s="926"/>
      <c r="U18" s="920"/>
    </row>
    <row r="19" spans="1:21" ht="24" customHeight="1">
      <c r="A19" s="928"/>
      <c r="B19" s="921" t="s">
        <v>492</v>
      </c>
      <c r="C19" s="923" t="s">
        <v>484</v>
      </c>
      <c r="D19" s="286" t="s">
        <v>485</v>
      </c>
      <c r="E19" s="925"/>
      <c r="F19" s="918"/>
      <c r="G19" s="918"/>
      <c r="H19" s="918"/>
      <c r="I19" s="918"/>
      <c r="J19" s="918"/>
      <c r="K19" s="918"/>
      <c r="L19" s="926">
        <v>0.93</v>
      </c>
      <c r="M19" s="926">
        <v>0.87419999999999998</v>
      </c>
      <c r="N19" s="926">
        <v>0.83048999999999995</v>
      </c>
      <c r="O19" s="926">
        <v>0.79727039999999993</v>
      </c>
      <c r="P19" s="926">
        <v>0.78132499199999994</v>
      </c>
      <c r="Q19" s="926">
        <v>0.74225874239999989</v>
      </c>
      <c r="R19" s="926">
        <v>0.71256839270399985</v>
      </c>
      <c r="S19" s="926">
        <v>0.69831702484991987</v>
      </c>
      <c r="T19" s="926">
        <v>0.69133385460142061</v>
      </c>
      <c r="U19" s="920">
        <v>0.67750717750939216</v>
      </c>
    </row>
    <row r="20" spans="1:21" ht="24" customHeight="1">
      <c r="A20" s="928"/>
      <c r="B20" s="922"/>
      <c r="C20" s="927"/>
      <c r="D20" s="287" t="s">
        <v>486</v>
      </c>
      <c r="E20" s="925"/>
      <c r="F20" s="918"/>
      <c r="G20" s="918"/>
      <c r="H20" s="918"/>
      <c r="I20" s="918"/>
      <c r="J20" s="918"/>
      <c r="K20" s="918"/>
      <c r="L20" s="926"/>
      <c r="M20" s="926"/>
      <c r="N20" s="926"/>
      <c r="O20" s="926"/>
      <c r="P20" s="926"/>
      <c r="Q20" s="926"/>
      <c r="R20" s="926"/>
      <c r="S20" s="926"/>
      <c r="T20" s="926"/>
      <c r="U20" s="920"/>
    </row>
    <row r="21" spans="1:21" ht="24" customHeight="1">
      <c r="A21" s="928"/>
      <c r="B21" s="921" t="s">
        <v>493</v>
      </c>
      <c r="C21" s="923" t="s">
        <v>484</v>
      </c>
      <c r="D21" s="286" t="s">
        <v>485</v>
      </c>
      <c r="E21" s="925"/>
      <c r="F21" s="918"/>
      <c r="G21" s="918"/>
      <c r="H21" s="918"/>
      <c r="I21" s="918"/>
      <c r="J21" s="918"/>
      <c r="K21" s="918"/>
      <c r="L21" s="918"/>
      <c r="M21" s="926">
        <v>0.94</v>
      </c>
      <c r="N21" s="926">
        <v>0.8929999999999999</v>
      </c>
      <c r="O21" s="926">
        <v>0.85727999999999993</v>
      </c>
      <c r="P21" s="926">
        <v>0.84013439999999995</v>
      </c>
      <c r="Q21" s="926">
        <v>0.79812767999999989</v>
      </c>
      <c r="R21" s="926">
        <v>0.76620257279999993</v>
      </c>
      <c r="S21" s="926">
        <v>0.75087852134399991</v>
      </c>
      <c r="T21" s="926">
        <v>0.7433697361305599</v>
      </c>
      <c r="U21" s="920">
        <v>0.72850234140794867</v>
      </c>
    </row>
    <row r="22" spans="1:21" ht="24" customHeight="1">
      <c r="A22" s="928"/>
      <c r="B22" s="922"/>
      <c r="C22" s="927"/>
      <c r="D22" s="287" t="s">
        <v>486</v>
      </c>
      <c r="E22" s="925"/>
      <c r="F22" s="918"/>
      <c r="G22" s="918"/>
      <c r="H22" s="918"/>
      <c r="I22" s="918"/>
      <c r="J22" s="918"/>
      <c r="K22" s="918"/>
      <c r="L22" s="918"/>
      <c r="M22" s="926"/>
      <c r="N22" s="926"/>
      <c r="O22" s="926"/>
      <c r="P22" s="926"/>
      <c r="Q22" s="926"/>
      <c r="R22" s="926"/>
      <c r="S22" s="926"/>
      <c r="T22" s="926"/>
      <c r="U22" s="920"/>
    </row>
    <row r="23" spans="1:21" ht="24" customHeight="1">
      <c r="A23" s="928"/>
      <c r="B23" s="921" t="s">
        <v>494</v>
      </c>
      <c r="C23" s="923" t="s">
        <v>484</v>
      </c>
      <c r="D23" s="286" t="s">
        <v>485</v>
      </c>
      <c r="E23" s="925"/>
      <c r="F23" s="918"/>
      <c r="G23" s="918"/>
      <c r="H23" s="918"/>
      <c r="I23" s="918"/>
      <c r="J23" s="918"/>
      <c r="K23" s="918"/>
      <c r="L23" s="918"/>
      <c r="M23" s="918"/>
      <c r="N23" s="926">
        <v>0.95</v>
      </c>
      <c r="O23" s="926">
        <v>0.91199999999999992</v>
      </c>
      <c r="P23" s="926">
        <v>0.89375999999999989</v>
      </c>
      <c r="Q23" s="926">
        <v>0.84907199999999983</v>
      </c>
      <c r="R23" s="926">
        <v>0.8151091199999998</v>
      </c>
      <c r="S23" s="926">
        <v>0.79880693759999977</v>
      </c>
      <c r="T23" s="926">
        <v>0.79081886822399972</v>
      </c>
      <c r="U23" s="920">
        <v>0.77500249085951967</v>
      </c>
    </row>
    <row r="24" spans="1:21" ht="24" customHeight="1">
      <c r="A24" s="928"/>
      <c r="B24" s="922"/>
      <c r="C24" s="927"/>
      <c r="D24" s="287" t="s">
        <v>486</v>
      </c>
      <c r="E24" s="925"/>
      <c r="F24" s="918"/>
      <c r="G24" s="918"/>
      <c r="H24" s="918"/>
      <c r="I24" s="918"/>
      <c r="J24" s="918"/>
      <c r="K24" s="918"/>
      <c r="L24" s="918"/>
      <c r="M24" s="918"/>
      <c r="N24" s="926"/>
      <c r="O24" s="926"/>
      <c r="P24" s="926"/>
      <c r="Q24" s="926"/>
      <c r="R24" s="926"/>
      <c r="S24" s="926"/>
      <c r="T24" s="926"/>
      <c r="U24" s="920"/>
    </row>
    <row r="25" spans="1:21" ht="24" customHeight="1">
      <c r="A25" s="928"/>
      <c r="B25" s="921" t="s">
        <v>495</v>
      </c>
      <c r="C25" s="923" t="s">
        <v>484</v>
      </c>
      <c r="D25" s="286" t="s">
        <v>485</v>
      </c>
      <c r="E25" s="925"/>
      <c r="F25" s="918"/>
      <c r="G25" s="918"/>
      <c r="H25" s="918"/>
      <c r="I25" s="918"/>
      <c r="J25" s="918"/>
      <c r="K25" s="918"/>
      <c r="L25" s="918"/>
      <c r="M25" s="918"/>
      <c r="N25" s="918"/>
      <c r="O25" s="926">
        <v>0.96</v>
      </c>
      <c r="P25" s="926">
        <v>0.94079999999999997</v>
      </c>
      <c r="Q25" s="926">
        <v>0.89375999999999989</v>
      </c>
      <c r="R25" s="926">
        <v>0.85800959999999982</v>
      </c>
      <c r="S25" s="926">
        <v>0.84084940799999985</v>
      </c>
      <c r="T25" s="926">
        <v>0.83244091391999986</v>
      </c>
      <c r="U25" s="920">
        <v>0.81579209564159982</v>
      </c>
    </row>
    <row r="26" spans="1:21" ht="24" customHeight="1">
      <c r="A26" s="928"/>
      <c r="B26" s="922"/>
      <c r="C26" s="927"/>
      <c r="D26" s="287" t="s">
        <v>486</v>
      </c>
      <c r="E26" s="925"/>
      <c r="F26" s="918"/>
      <c r="G26" s="918"/>
      <c r="H26" s="918"/>
      <c r="I26" s="918"/>
      <c r="J26" s="918"/>
      <c r="K26" s="918"/>
      <c r="L26" s="918"/>
      <c r="M26" s="918"/>
      <c r="N26" s="918"/>
      <c r="O26" s="926"/>
      <c r="P26" s="926"/>
      <c r="Q26" s="926"/>
      <c r="R26" s="926"/>
      <c r="S26" s="926"/>
      <c r="T26" s="926"/>
      <c r="U26" s="920"/>
    </row>
    <row r="27" spans="1:21" ht="24" customHeight="1">
      <c r="A27" s="928"/>
      <c r="B27" s="921" t="s">
        <v>496</v>
      </c>
      <c r="C27" s="923" t="s">
        <v>484</v>
      </c>
      <c r="D27" s="286" t="s">
        <v>485</v>
      </c>
      <c r="E27" s="925"/>
      <c r="F27" s="918"/>
      <c r="G27" s="918"/>
      <c r="H27" s="918"/>
      <c r="I27" s="918"/>
      <c r="J27" s="918"/>
      <c r="K27" s="918"/>
      <c r="L27" s="918"/>
      <c r="M27" s="918"/>
      <c r="N27" s="918"/>
      <c r="O27" s="918"/>
      <c r="P27" s="926">
        <v>0.98</v>
      </c>
      <c r="Q27" s="926">
        <v>0.93099999999999994</v>
      </c>
      <c r="R27" s="926">
        <v>0.89375999999999989</v>
      </c>
      <c r="S27" s="926">
        <v>0.87588479999999991</v>
      </c>
      <c r="T27" s="926">
        <v>0.86712595199999987</v>
      </c>
      <c r="U27" s="920">
        <v>0.84978343295999981</v>
      </c>
    </row>
    <row r="28" spans="1:21" ht="24" customHeight="1">
      <c r="A28" s="928"/>
      <c r="B28" s="922"/>
      <c r="C28" s="927"/>
      <c r="D28" s="287" t="s">
        <v>486</v>
      </c>
      <c r="E28" s="925"/>
      <c r="F28" s="918"/>
      <c r="G28" s="918"/>
      <c r="H28" s="918"/>
      <c r="I28" s="918"/>
      <c r="J28" s="918"/>
      <c r="K28" s="918"/>
      <c r="L28" s="918"/>
      <c r="M28" s="918"/>
      <c r="N28" s="918"/>
      <c r="O28" s="918"/>
      <c r="P28" s="926"/>
      <c r="Q28" s="926"/>
      <c r="R28" s="926"/>
      <c r="S28" s="926"/>
      <c r="T28" s="926"/>
      <c r="U28" s="920"/>
    </row>
    <row r="29" spans="1:21" ht="24" customHeight="1">
      <c r="A29" s="928"/>
      <c r="B29" s="921" t="s">
        <v>497</v>
      </c>
      <c r="C29" s="923" t="s">
        <v>484</v>
      </c>
      <c r="D29" s="286" t="s">
        <v>485</v>
      </c>
      <c r="E29" s="925"/>
      <c r="F29" s="918"/>
      <c r="G29" s="918"/>
      <c r="H29" s="918"/>
      <c r="I29" s="918"/>
      <c r="J29" s="918"/>
      <c r="K29" s="918"/>
      <c r="L29" s="918"/>
      <c r="M29" s="918"/>
      <c r="N29" s="918"/>
      <c r="O29" s="918"/>
      <c r="P29" s="918"/>
      <c r="Q29" s="926">
        <v>0.95</v>
      </c>
      <c r="R29" s="926">
        <v>0.91199999999999992</v>
      </c>
      <c r="S29" s="926">
        <v>0.89375999999999989</v>
      </c>
      <c r="T29" s="926">
        <v>0.8848223999999999</v>
      </c>
      <c r="U29" s="920">
        <v>0.86712595199999987</v>
      </c>
    </row>
    <row r="30" spans="1:21" ht="24" customHeight="1">
      <c r="A30" s="928"/>
      <c r="B30" s="922"/>
      <c r="C30" s="927"/>
      <c r="D30" s="287" t="s">
        <v>486</v>
      </c>
      <c r="E30" s="925"/>
      <c r="F30" s="918"/>
      <c r="G30" s="918"/>
      <c r="H30" s="918"/>
      <c r="I30" s="918"/>
      <c r="J30" s="918"/>
      <c r="K30" s="918"/>
      <c r="L30" s="918"/>
      <c r="M30" s="918"/>
      <c r="N30" s="918"/>
      <c r="O30" s="918"/>
      <c r="P30" s="918"/>
      <c r="Q30" s="926"/>
      <c r="R30" s="926"/>
      <c r="S30" s="926"/>
      <c r="T30" s="926"/>
      <c r="U30" s="920"/>
    </row>
    <row r="31" spans="1:21" ht="24" customHeight="1">
      <c r="A31" s="928"/>
      <c r="B31" s="921" t="s">
        <v>498</v>
      </c>
      <c r="C31" s="923" t="s">
        <v>484</v>
      </c>
      <c r="D31" s="286" t="s">
        <v>485</v>
      </c>
      <c r="E31" s="925"/>
      <c r="F31" s="918"/>
      <c r="G31" s="918"/>
      <c r="H31" s="918"/>
      <c r="I31" s="918"/>
      <c r="J31" s="918"/>
      <c r="K31" s="918"/>
      <c r="L31" s="918"/>
      <c r="M31" s="918"/>
      <c r="N31" s="918"/>
      <c r="O31" s="918"/>
      <c r="P31" s="918"/>
      <c r="Q31" s="918"/>
      <c r="R31" s="926">
        <v>0.96</v>
      </c>
      <c r="S31" s="926">
        <v>0.94079999999999997</v>
      </c>
      <c r="T31" s="926">
        <v>0.931392</v>
      </c>
      <c r="U31" s="920">
        <v>0.91276415999999994</v>
      </c>
    </row>
    <row r="32" spans="1:21" ht="24" customHeight="1">
      <c r="A32" s="928"/>
      <c r="B32" s="922"/>
      <c r="C32" s="927"/>
      <c r="D32" s="287" t="s">
        <v>486</v>
      </c>
      <c r="E32" s="925"/>
      <c r="F32" s="918"/>
      <c r="G32" s="918"/>
      <c r="H32" s="918"/>
      <c r="I32" s="918"/>
      <c r="J32" s="918"/>
      <c r="K32" s="918"/>
      <c r="L32" s="918"/>
      <c r="M32" s="918"/>
      <c r="N32" s="918"/>
      <c r="O32" s="918"/>
      <c r="P32" s="918"/>
      <c r="Q32" s="918"/>
      <c r="R32" s="926"/>
      <c r="S32" s="926"/>
      <c r="T32" s="926"/>
      <c r="U32" s="920"/>
    </row>
    <row r="33" spans="1:21" ht="24" customHeight="1">
      <c r="A33" s="928"/>
      <c r="B33" s="921" t="s">
        <v>499</v>
      </c>
      <c r="C33" s="923" t="s">
        <v>484</v>
      </c>
      <c r="D33" s="286" t="s">
        <v>485</v>
      </c>
      <c r="E33" s="925"/>
      <c r="F33" s="918"/>
      <c r="G33" s="918"/>
      <c r="H33" s="918"/>
      <c r="I33" s="918"/>
      <c r="J33" s="918"/>
      <c r="K33" s="918"/>
      <c r="L33" s="918"/>
      <c r="M33" s="918"/>
      <c r="N33" s="918"/>
      <c r="O33" s="918"/>
      <c r="P33" s="918"/>
      <c r="Q33" s="918"/>
      <c r="R33" s="918"/>
      <c r="S33" s="926">
        <v>0.98</v>
      </c>
      <c r="T33" s="926">
        <v>0.97019999999999995</v>
      </c>
      <c r="U33" s="920">
        <v>0.95079599999999997</v>
      </c>
    </row>
    <row r="34" spans="1:21" ht="24" customHeight="1">
      <c r="A34" s="928"/>
      <c r="B34" s="922"/>
      <c r="C34" s="927"/>
      <c r="D34" s="287" t="s">
        <v>486</v>
      </c>
      <c r="E34" s="925"/>
      <c r="F34" s="918"/>
      <c r="G34" s="918"/>
      <c r="H34" s="918"/>
      <c r="I34" s="918"/>
      <c r="J34" s="918"/>
      <c r="K34" s="918"/>
      <c r="L34" s="918"/>
      <c r="M34" s="918"/>
      <c r="N34" s="918"/>
      <c r="O34" s="918"/>
      <c r="P34" s="918"/>
      <c r="Q34" s="918"/>
      <c r="R34" s="918"/>
      <c r="S34" s="926"/>
      <c r="T34" s="926"/>
      <c r="U34" s="920"/>
    </row>
    <row r="35" spans="1:21" ht="24" customHeight="1">
      <c r="A35" s="928"/>
      <c r="B35" s="921" t="s">
        <v>500</v>
      </c>
      <c r="C35" s="923" t="s">
        <v>484</v>
      </c>
      <c r="D35" s="286" t="s">
        <v>485</v>
      </c>
      <c r="E35" s="925"/>
      <c r="F35" s="918"/>
      <c r="G35" s="918"/>
      <c r="H35" s="918"/>
      <c r="I35" s="918"/>
      <c r="J35" s="918"/>
      <c r="K35" s="918"/>
      <c r="L35" s="918"/>
      <c r="M35" s="918"/>
      <c r="N35" s="918"/>
      <c r="O35" s="918"/>
      <c r="P35" s="918"/>
      <c r="Q35" s="918"/>
      <c r="R35" s="918"/>
      <c r="S35" s="918"/>
      <c r="T35" s="926">
        <v>0.99</v>
      </c>
      <c r="U35" s="920">
        <v>0.97019999999999995</v>
      </c>
    </row>
    <row r="36" spans="1:21" ht="24" customHeight="1">
      <c r="A36" s="928"/>
      <c r="B36" s="922"/>
      <c r="C36" s="927"/>
      <c r="D36" s="287" t="s">
        <v>486</v>
      </c>
      <c r="E36" s="925"/>
      <c r="F36" s="918"/>
      <c r="G36" s="918"/>
      <c r="H36" s="918"/>
      <c r="I36" s="918"/>
      <c r="J36" s="918"/>
      <c r="K36" s="918"/>
      <c r="L36" s="918"/>
      <c r="M36" s="918"/>
      <c r="N36" s="918"/>
      <c r="O36" s="918"/>
      <c r="P36" s="918"/>
      <c r="Q36" s="918"/>
      <c r="R36" s="918"/>
      <c r="S36" s="918"/>
      <c r="T36" s="926"/>
      <c r="U36" s="920"/>
    </row>
    <row r="37" spans="1:21" ht="24" customHeight="1">
      <c r="A37" s="928"/>
      <c r="B37" s="921" t="s">
        <v>501</v>
      </c>
      <c r="C37" s="923" t="s">
        <v>484</v>
      </c>
      <c r="D37" s="286" t="s">
        <v>485</v>
      </c>
      <c r="E37" s="925"/>
      <c r="F37" s="918"/>
      <c r="G37" s="918"/>
      <c r="H37" s="918"/>
      <c r="I37" s="918"/>
      <c r="J37" s="918"/>
      <c r="K37" s="918"/>
      <c r="L37" s="918"/>
      <c r="M37" s="918"/>
      <c r="N37" s="918"/>
      <c r="O37" s="918"/>
      <c r="P37" s="918"/>
      <c r="Q37" s="918"/>
      <c r="R37" s="918"/>
      <c r="S37" s="918"/>
      <c r="T37" s="918"/>
      <c r="U37" s="920">
        <v>0.98</v>
      </c>
    </row>
    <row r="38" spans="1:21" ht="24" customHeight="1">
      <c r="A38" s="928"/>
      <c r="B38" s="922"/>
      <c r="C38" s="927"/>
      <c r="D38" s="287" t="s">
        <v>486</v>
      </c>
      <c r="E38" s="925"/>
      <c r="F38" s="918"/>
      <c r="G38" s="918"/>
      <c r="H38" s="918"/>
      <c r="I38" s="918"/>
      <c r="J38" s="918"/>
      <c r="K38" s="918"/>
      <c r="L38" s="918"/>
      <c r="M38" s="918"/>
      <c r="N38" s="918"/>
      <c r="O38" s="918"/>
      <c r="P38" s="918"/>
      <c r="Q38" s="918"/>
      <c r="R38" s="918"/>
      <c r="S38" s="918"/>
      <c r="T38" s="918"/>
      <c r="U38" s="920"/>
    </row>
    <row r="39" spans="1:21" ht="24" customHeight="1">
      <c r="A39" s="928"/>
      <c r="B39" s="921" t="s">
        <v>203</v>
      </c>
      <c r="C39" s="923" t="s">
        <v>484</v>
      </c>
      <c r="D39" s="286" t="s">
        <v>485</v>
      </c>
      <c r="E39" s="925"/>
      <c r="F39" s="918"/>
      <c r="G39" s="918"/>
      <c r="H39" s="918"/>
      <c r="I39" s="918"/>
      <c r="J39" s="918"/>
      <c r="K39" s="918"/>
      <c r="L39" s="918"/>
      <c r="M39" s="918"/>
      <c r="N39" s="918"/>
      <c r="O39" s="918"/>
      <c r="P39" s="918"/>
      <c r="Q39" s="918"/>
      <c r="R39" s="918"/>
      <c r="S39" s="918"/>
      <c r="T39" s="918"/>
      <c r="U39" s="919"/>
    </row>
    <row r="40" spans="1:21" ht="24" customHeight="1">
      <c r="A40" s="928"/>
      <c r="B40" s="922"/>
      <c r="C40" s="924"/>
      <c r="D40" s="287" t="s">
        <v>486</v>
      </c>
      <c r="E40" s="925"/>
      <c r="F40" s="918"/>
      <c r="G40" s="918"/>
      <c r="H40" s="918"/>
      <c r="I40" s="918"/>
      <c r="J40" s="918"/>
      <c r="K40" s="918"/>
      <c r="L40" s="918"/>
      <c r="M40" s="918"/>
      <c r="N40" s="918"/>
      <c r="O40" s="918"/>
      <c r="P40" s="918"/>
      <c r="Q40" s="918"/>
      <c r="R40" s="918"/>
      <c r="S40" s="918"/>
      <c r="T40" s="918"/>
      <c r="U40" s="919"/>
    </row>
    <row r="41" spans="1:21" ht="24" customHeight="1">
      <c r="A41" s="928" t="s">
        <v>204</v>
      </c>
      <c r="B41" s="921" t="s">
        <v>483</v>
      </c>
      <c r="C41" s="923" t="s">
        <v>484</v>
      </c>
      <c r="D41" s="286" t="s">
        <v>485</v>
      </c>
      <c r="E41" s="929"/>
      <c r="F41" s="926">
        <v>0.63</v>
      </c>
      <c r="G41" s="926">
        <v>0.47249999999999998</v>
      </c>
      <c r="H41" s="926">
        <v>0.44887500000000002</v>
      </c>
      <c r="I41" s="926">
        <v>0.44438625000000004</v>
      </c>
      <c r="J41" s="926">
        <v>0.39105990000000002</v>
      </c>
      <c r="K41" s="926">
        <v>0.35586450900000005</v>
      </c>
      <c r="L41" s="926">
        <v>0.33095399337000009</v>
      </c>
      <c r="M41" s="926">
        <v>0.31109675376780005</v>
      </c>
      <c r="N41" s="926">
        <v>0.29554191607941005</v>
      </c>
      <c r="O41" s="926">
        <v>0.28372023943623365</v>
      </c>
      <c r="P41" s="926">
        <v>0.27804583464750898</v>
      </c>
      <c r="Q41" s="926">
        <v>0.26414354291513353</v>
      </c>
      <c r="R41" s="926">
        <v>0.25357780119852819</v>
      </c>
      <c r="S41" s="926">
        <v>0.24850624517455761</v>
      </c>
      <c r="T41" s="926">
        <v>0.24602118272281204</v>
      </c>
      <c r="U41" s="920">
        <v>0.24110075906835579</v>
      </c>
    </row>
    <row r="42" spans="1:21" ht="24" customHeight="1">
      <c r="A42" s="928"/>
      <c r="B42" s="922"/>
      <c r="C42" s="927"/>
      <c r="D42" s="287" t="s">
        <v>486</v>
      </c>
      <c r="E42" s="929"/>
      <c r="F42" s="926"/>
      <c r="G42" s="926"/>
      <c r="H42" s="926"/>
      <c r="I42" s="926"/>
      <c r="J42" s="926"/>
      <c r="K42" s="926"/>
      <c r="L42" s="926"/>
      <c r="M42" s="926"/>
      <c r="N42" s="926"/>
      <c r="O42" s="926"/>
      <c r="P42" s="926"/>
      <c r="Q42" s="926"/>
      <c r="R42" s="926"/>
      <c r="S42" s="926"/>
      <c r="T42" s="926"/>
      <c r="U42" s="920"/>
    </row>
    <row r="43" spans="1:21" ht="24" customHeight="1">
      <c r="A43" s="928"/>
      <c r="B43" s="921" t="s">
        <v>487</v>
      </c>
      <c r="C43" s="923" t="s">
        <v>484</v>
      </c>
      <c r="D43" s="286" t="s">
        <v>485</v>
      </c>
      <c r="E43" s="925"/>
      <c r="F43" s="918"/>
      <c r="G43" s="926">
        <v>0.75</v>
      </c>
      <c r="H43" s="926">
        <v>0.71249999999999991</v>
      </c>
      <c r="I43" s="926">
        <v>0.70537499999999986</v>
      </c>
      <c r="J43" s="926">
        <v>0.62072999999999989</v>
      </c>
      <c r="K43" s="926">
        <v>0.56486429999999987</v>
      </c>
      <c r="L43" s="926">
        <v>0.52532379899999992</v>
      </c>
      <c r="M43" s="926">
        <v>0.49380437105999991</v>
      </c>
      <c r="N43" s="926">
        <v>0.46911415250699989</v>
      </c>
      <c r="O43" s="926">
        <v>0.4503495864067199</v>
      </c>
      <c r="P43" s="926">
        <v>0.4413425946785855</v>
      </c>
      <c r="Q43" s="926">
        <v>0.41927546494465623</v>
      </c>
      <c r="R43" s="926">
        <v>0.40250444634686994</v>
      </c>
      <c r="S43" s="926">
        <v>0.39445435741993251</v>
      </c>
      <c r="T43" s="926">
        <v>0.39050981384573319</v>
      </c>
      <c r="U43" s="920">
        <v>0.38269961756881854</v>
      </c>
    </row>
    <row r="44" spans="1:21" ht="24" customHeight="1">
      <c r="A44" s="928"/>
      <c r="B44" s="922"/>
      <c r="C44" s="927"/>
      <c r="D44" s="287" t="s">
        <v>486</v>
      </c>
      <c r="E44" s="925"/>
      <c r="F44" s="918"/>
      <c r="G44" s="926"/>
      <c r="H44" s="926"/>
      <c r="I44" s="926"/>
      <c r="J44" s="926"/>
      <c r="K44" s="926"/>
      <c r="L44" s="926"/>
      <c r="M44" s="926"/>
      <c r="N44" s="926"/>
      <c r="O44" s="926"/>
      <c r="P44" s="926"/>
      <c r="Q44" s="926"/>
      <c r="R44" s="926"/>
      <c r="S44" s="926"/>
      <c r="T44" s="926"/>
      <c r="U44" s="920"/>
    </row>
    <row r="45" spans="1:21" ht="24" customHeight="1">
      <c r="A45" s="928"/>
      <c r="B45" s="921" t="s">
        <v>488</v>
      </c>
      <c r="C45" s="923" t="s">
        <v>484</v>
      </c>
      <c r="D45" s="286" t="s">
        <v>485</v>
      </c>
      <c r="E45" s="925"/>
      <c r="F45" s="918"/>
      <c r="G45" s="918"/>
      <c r="H45" s="926">
        <v>0.95</v>
      </c>
      <c r="I45" s="926">
        <v>0.9405</v>
      </c>
      <c r="J45" s="926">
        <v>0.82764000000000004</v>
      </c>
      <c r="K45" s="926">
        <v>0.75315240000000006</v>
      </c>
      <c r="L45" s="926">
        <v>0.70043173200000008</v>
      </c>
      <c r="M45" s="926">
        <v>0.65840582808000003</v>
      </c>
      <c r="N45" s="926">
        <v>0.62548553667600004</v>
      </c>
      <c r="O45" s="926">
        <v>0.60046611520895998</v>
      </c>
      <c r="P45" s="926">
        <v>0.58845679290478081</v>
      </c>
      <c r="Q45" s="926">
        <v>0.55903395325954175</v>
      </c>
      <c r="R45" s="926">
        <v>0.5366725951291601</v>
      </c>
      <c r="S45" s="926">
        <v>0.52593914322657687</v>
      </c>
      <c r="T45" s="926">
        <v>0.52067975179431114</v>
      </c>
      <c r="U45" s="920">
        <v>0.5102661567584249</v>
      </c>
    </row>
    <row r="46" spans="1:21" ht="24" customHeight="1">
      <c r="A46" s="928"/>
      <c r="B46" s="922"/>
      <c r="C46" s="927"/>
      <c r="D46" s="287" t="s">
        <v>486</v>
      </c>
      <c r="E46" s="925"/>
      <c r="F46" s="918"/>
      <c r="G46" s="918"/>
      <c r="H46" s="926"/>
      <c r="I46" s="926"/>
      <c r="J46" s="926"/>
      <c r="K46" s="926"/>
      <c r="L46" s="926"/>
      <c r="M46" s="926"/>
      <c r="N46" s="926"/>
      <c r="O46" s="926"/>
      <c r="P46" s="926"/>
      <c r="Q46" s="926"/>
      <c r="R46" s="926"/>
      <c r="S46" s="926"/>
      <c r="T46" s="926"/>
      <c r="U46" s="920"/>
    </row>
    <row r="47" spans="1:21" ht="24" customHeight="1">
      <c r="A47" s="928"/>
      <c r="B47" s="921" t="s">
        <v>489</v>
      </c>
      <c r="C47" s="923" t="s">
        <v>484</v>
      </c>
      <c r="D47" s="286" t="s">
        <v>485</v>
      </c>
      <c r="E47" s="925"/>
      <c r="F47" s="918"/>
      <c r="G47" s="918"/>
      <c r="H47" s="918"/>
      <c r="I47" s="926">
        <v>0.99</v>
      </c>
      <c r="J47" s="926">
        <v>0.87119999999999997</v>
      </c>
      <c r="K47" s="926">
        <v>0.79279200000000005</v>
      </c>
      <c r="L47" s="926">
        <v>0.7372965600000001</v>
      </c>
      <c r="M47" s="926">
        <v>0.69305876640000008</v>
      </c>
      <c r="N47" s="926">
        <v>0.65840582808000003</v>
      </c>
      <c r="O47" s="926">
        <v>0.63206959495680004</v>
      </c>
      <c r="P47" s="926">
        <v>0.619428203057664</v>
      </c>
      <c r="Q47" s="926">
        <v>0.58845679290478081</v>
      </c>
      <c r="R47" s="926">
        <v>0.56491852118858954</v>
      </c>
      <c r="S47" s="926">
        <v>0.55362015076481774</v>
      </c>
      <c r="T47" s="926">
        <v>0.54808394925716952</v>
      </c>
      <c r="U47" s="920">
        <v>0.53712227027202608</v>
      </c>
    </row>
    <row r="48" spans="1:21" ht="24" customHeight="1">
      <c r="A48" s="928"/>
      <c r="B48" s="922"/>
      <c r="C48" s="927"/>
      <c r="D48" s="287" t="s">
        <v>486</v>
      </c>
      <c r="E48" s="925"/>
      <c r="F48" s="918"/>
      <c r="G48" s="918"/>
      <c r="H48" s="918"/>
      <c r="I48" s="926"/>
      <c r="J48" s="926"/>
      <c r="K48" s="926"/>
      <c r="L48" s="926"/>
      <c r="M48" s="926"/>
      <c r="N48" s="926"/>
      <c r="O48" s="926"/>
      <c r="P48" s="926"/>
      <c r="Q48" s="926"/>
      <c r="R48" s="926"/>
      <c r="S48" s="926"/>
      <c r="T48" s="926"/>
      <c r="U48" s="920"/>
    </row>
    <row r="49" spans="1:21" ht="24" customHeight="1">
      <c r="A49" s="928"/>
      <c r="B49" s="921" t="s">
        <v>490</v>
      </c>
      <c r="C49" s="923" t="s">
        <v>484</v>
      </c>
      <c r="D49" s="286" t="s">
        <v>485</v>
      </c>
      <c r="E49" s="925"/>
      <c r="F49" s="918"/>
      <c r="G49" s="918"/>
      <c r="H49" s="918"/>
      <c r="I49" s="918"/>
      <c r="J49" s="926">
        <v>0.88</v>
      </c>
      <c r="K49" s="926">
        <v>0.80080000000000007</v>
      </c>
      <c r="L49" s="926">
        <v>0.74474400000000007</v>
      </c>
      <c r="M49" s="926">
        <v>0.70005936000000002</v>
      </c>
      <c r="N49" s="926">
        <v>0.665056392</v>
      </c>
      <c r="O49" s="926">
        <v>0.63845413631999992</v>
      </c>
      <c r="P49" s="926">
        <v>0.62568505359359994</v>
      </c>
      <c r="Q49" s="926">
        <v>0.59440080091391989</v>
      </c>
      <c r="R49" s="926">
        <v>0.57062476887736302</v>
      </c>
      <c r="S49" s="926">
        <v>0.55921227349981573</v>
      </c>
      <c r="T49" s="926">
        <v>0.55362015076481752</v>
      </c>
      <c r="U49" s="920">
        <v>0.54254774774952119</v>
      </c>
    </row>
    <row r="50" spans="1:21" ht="24" customHeight="1">
      <c r="A50" s="928"/>
      <c r="B50" s="922"/>
      <c r="C50" s="927"/>
      <c r="D50" s="287" t="s">
        <v>486</v>
      </c>
      <c r="E50" s="925"/>
      <c r="F50" s="918"/>
      <c r="G50" s="918"/>
      <c r="H50" s="918"/>
      <c r="I50" s="918"/>
      <c r="J50" s="926"/>
      <c r="K50" s="926"/>
      <c r="L50" s="926"/>
      <c r="M50" s="926"/>
      <c r="N50" s="926"/>
      <c r="O50" s="926"/>
      <c r="P50" s="926"/>
      <c r="Q50" s="926"/>
      <c r="R50" s="926"/>
      <c r="S50" s="926"/>
      <c r="T50" s="926"/>
      <c r="U50" s="920"/>
    </row>
    <row r="51" spans="1:21" ht="24" customHeight="1">
      <c r="A51" s="928"/>
      <c r="B51" s="921" t="s">
        <v>491</v>
      </c>
      <c r="C51" s="923" t="s">
        <v>484</v>
      </c>
      <c r="D51" s="286" t="s">
        <v>485</v>
      </c>
      <c r="E51" s="925"/>
      <c r="F51" s="918"/>
      <c r="G51" s="918"/>
      <c r="H51" s="918"/>
      <c r="I51" s="918"/>
      <c r="J51" s="918"/>
      <c r="K51" s="926">
        <v>0.91</v>
      </c>
      <c r="L51" s="926">
        <v>0.84630000000000005</v>
      </c>
      <c r="M51" s="926">
        <v>0.79552199999999995</v>
      </c>
      <c r="N51" s="926">
        <v>0.75574589999999997</v>
      </c>
      <c r="O51" s="926">
        <v>0.72551606399999991</v>
      </c>
      <c r="P51" s="926">
        <v>0.71100574271999994</v>
      </c>
      <c r="Q51" s="926">
        <v>0.67545545558399989</v>
      </c>
      <c r="R51" s="926">
        <v>0.64843723736063985</v>
      </c>
      <c r="S51" s="926">
        <v>0.63546849261342708</v>
      </c>
      <c r="T51" s="926">
        <v>0.62911380768729286</v>
      </c>
      <c r="U51" s="920">
        <v>0.61653153153354701</v>
      </c>
    </row>
    <row r="52" spans="1:21" ht="24" customHeight="1">
      <c r="A52" s="928"/>
      <c r="B52" s="922"/>
      <c r="C52" s="927"/>
      <c r="D52" s="287" t="s">
        <v>486</v>
      </c>
      <c r="E52" s="925"/>
      <c r="F52" s="918"/>
      <c r="G52" s="918"/>
      <c r="H52" s="918"/>
      <c r="I52" s="918"/>
      <c r="J52" s="918"/>
      <c r="K52" s="926"/>
      <c r="L52" s="926"/>
      <c r="M52" s="926"/>
      <c r="N52" s="926"/>
      <c r="O52" s="926"/>
      <c r="P52" s="926"/>
      <c r="Q52" s="926"/>
      <c r="R52" s="926"/>
      <c r="S52" s="926"/>
      <c r="T52" s="926"/>
      <c r="U52" s="920"/>
    </row>
    <row r="53" spans="1:21" ht="24" customHeight="1">
      <c r="A53" s="928"/>
      <c r="B53" s="921" t="s">
        <v>492</v>
      </c>
      <c r="C53" s="923" t="s">
        <v>484</v>
      </c>
      <c r="D53" s="286" t="s">
        <v>485</v>
      </c>
      <c r="E53" s="925"/>
      <c r="F53" s="918"/>
      <c r="G53" s="918"/>
      <c r="H53" s="918"/>
      <c r="I53" s="918"/>
      <c r="J53" s="918"/>
      <c r="K53" s="918"/>
      <c r="L53" s="926">
        <v>0.93</v>
      </c>
      <c r="M53" s="926">
        <v>0.87419999999999998</v>
      </c>
      <c r="N53" s="926">
        <v>0.83048999999999995</v>
      </c>
      <c r="O53" s="926">
        <v>0.79727039999999993</v>
      </c>
      <c r="P53" s="926">
        <v>0.78132499199999994</v>
      </c>
      <c r="Q53" s="926">
        <v>0.74225874239999989</v>
      </c>
      <c r="R53" s="926">
        <v>0.71256839270399985</v>
      </c>
      <c r="S53" s="926">
        <v>0.69831702484991987</v>
      </c>
      <c r="T53" s="926">
        <v>0.69133385460142061</v>
      </c>
      <c r="U53" s="920">
        <v>0.67750717750939216</v>
      </c>
    </row>
    <row r="54" spans="1:21" ht="24" customHeight="1">
      <c r="A54" s="928"/>
      <c r="B54" s="922"/>
      <c r="C54" s="927"/>
      <c r="D54" s="287" t="s">
        <v>486</v>
      </c>
      <c r="E54" s="925"/>
      <c r="F54" s="918"/>
      <c r="G54" s="918"/>
      <c r="H54" s="918"/>
      <c r="I54" s="918"/>
      <c r="J54" s="918"/>
      <c r="K54" s="918"/>
      <c r="L54" s="926"/>
      <c r="M54" s="926"/>
      <c r="N54" s="926"/>
      <c r="O54" s="926"/>
      <c r="P54" s="926"/>
      <c r="Q54" s="926"/>
      <c r="R54" s="926"/>
      <c r="S54" s="926"/>
      <c r="T54" s="926"/>
      <c r="U54" s="920"/>
    </row>
    <row r="55" spans="1:21" ht="24" customHeight="1">
      <c r="A55" s="928"/>
      <c r="B55" s="921" t="s">
        <v>493</v>
      </c>
      <c r="C55" s="923" t="s">
        <v>484</v>
      </c>
      <c r="D55" s="286" t="s">
        <v>485</v>
      </c>
      <c r="E55" s="925"/>
      <c r="F55" s="918"/>
      <c r="G55" s="918"/>
      <c r="H55" s="918"/>
      <c r="I55" s="918"/>
      <c r="J55" s="918"/>
      <c r="K55" s="918"/>
      <c r="L55" s="918"/>
      <c r="M55" s="926">
        <v>0.94</v>
      </c>
      <c r="N55" s="926">
        <v>0.8929999999999999</v>
      </c>
      <c r="O55" s="926">
        <v>0.85727999999999993</v>
      </c>
      <c r="P55" s="926">
        <v>0.84013439999999995</v>
      </c>
      <c r="Q55" s="926">
        <v>0.79812767999999989</v>
      </c>
      <c r="R55" s="926">
        <v>0.76620257279999993</v>
      </c>
      <c r="S55" s="926">
        <v>0.75087852134399991</v>
      </c>
      <c r="T55" s="926">
        <v>0.7433697361305599</v>
      </c>
      <c r="U55" s="920">
        <v>0.72850234140794867</v>
      </c>
    </row>
    <row r="56" spans="1:21" ht="24" customHeight="1">
      <c r="A56" s="928"/>
      <c r="B56" s="922"/>
      <c r="C56" s="927"/>
      <c r="D56" s="287" t="s">
        <v>486</v>
      </c>
      <c r="E56" s="925"/>
      <c r="F56" s="918"/>
      <c r="G56" s="918"/>
      <c r="H56" s="918"/>
      <c r="I56" s="918"/>
      <c r="J56" s="918"/>
      <c r="K56" s="918"/>
      <c r="L56" s="918"/>
      <c r="M56" s="926"/>
      <c r="N56" s="926"/>
      <c r="O56" s="926"/>
      <c r="P56" s="926"/>
      <c r="Q56" s="926"/>
      <c r="R56" s="926"/>
      <c r="S56" s="926"/>
      <c r="T56" s="926"/>
      <c r="U56" s="920"/>
    </row>
    <row r="57" spans="1:21" ht="24" customHeight="1">
      <c r="A57" s="928"/>
      <c r="B57" s="921" t="s">
        <v>494</v>
      </c>
      <c r="C57" s="923" t="s">
        <v>484</v>
      </c>
      <c r="D57" s="286" t="s">
        <v>485</v>
      </c>
      <c r="E57" s="925"/>
      <c r="F57" s="918"/>
      <c r="G57" s="918"/>
      <c r="H57" s="918"/>
      <c r="I57" s="918"/>
      <c r="J57" s="918"/>
      <c r="K57" s="918"/>
      <c r="L57" s="918"/>
      <c r="M57" s="918"/>
      <c r="N57" s="926">
        <v>0.95</v>
      </c>
      <c r="O57" s="926">
        <v>0.91199999999999992</v>
      </c>
      <c r="P57" s="926">
        <v>0.89375999999999989</v>
      </c>
      <c r="Q57" s="926">
        <v>0.84907199999999983</v>
      </c>
      <c r="R57" s="926">
        <v>0.8151091199999998</v>
      </c>
      <c r="S57" s="926">
        <v>0.79880693759999977</v>
      </c>
      <c r="T57" s="926">
        <v>0.79081886822399972</v>
      </c>
      <c r="U57" s="920">
        <v>0.77500249085951967</v>
      </c>
    </row>
    <row r="58" spans="1:21" ht="24" customHeight="1">
      <c r="A58" s="928"/>
      <c r="B58" s="922"/>
      <c r="C58" s="927"/>
      <c r="D58" s="287" t="s">
        <v>486</v>
      </c>
      <c r="E58" s="925"/>
      <c r="F58" s="918"/>
      <c r="G58" s="918"/>
      <c r="H58" s="918"/>
      <c r="I58" s="918"/>
      <c r="J58" s="918"/>
      <c r="K58" s="918"/>
      <c r="L58" s="918"/>
      <c r="M58" s="918"/>
      <c r="N58" s="926"/>
      <c r="O58" s="926"/>
      <c r="P58" s="926"/>
      <c r="Q58" s="926"/>
      <c r="R58" s="926"/>
      <c r="S58" s="926"/>
      <c r="T58" s="926"/>
      <c r="U58" s="920"/>
    </row>
    <row r="59" spans="1:21" ht="24" customHeight="1">
      <c r="A59" s="928"/>
      <c r="B59" s="921" t="s">
        <v>495</v>
      </c>
      <c r="C59" s="923" t="s">
        <v>484</v>
      </c>
      <c r="D59" s="286" t="s">
        <v>485</v>
      </c>
      <c r="E59" s="925"/>
      <c r="F59" s="918"/>
      <c r="G59" s="918"/>
      <c r="H59" s="918"/>
      <c r="I59" s="918"/>
      <c r="J59" s="918"/>
      <c r="K59" s="918"/>
      <c r="L59" s="918"/>
      <c r="M59" s="918"/>
      <c r="N59" s="918"/>
      <c r="O59" s="926">
        <v>0.96</v>
      </c>
      <c r="P59" s="926">
        <v>0.94079999999999997</v>
      </c>
      <c r="Q59" s="926">
        <v>0.89375999999999989</v>
      </c>
      <c r="R59" s="926">
        <v>0.85800959999999982</v>
      </c>
      <c r="S59" s="926">
        <v>0.84084940799999985</v>
      </c>
      <c r="T59" s="926">
        <v>0.83244091391999986</v>
      </c>
      <c r="U59" s="920">
        <v>0.81579209564159982</v>
      </c>
    </row>
    <row r="60" spans="1:21" ht="24" customHeight="1">
      <c r="A60" s="928"/>
      <c r="B60" s="922"/>
      <c r="C60" s="927"/>
      <c r="D60" s="287" t="s">
        <v>486</v>
      </c>
      <c r="E60" s="925"/>
      <c r="F60" s="918"/>
      <c r="G60" s="918"/>
      <c r="H60" s="918"/>
      <c r="I60" s="918"/>
      <c r="J60" s="918"/>
      <c r="K60" s="918"/>
      <c r="L60" s="918"/>
      <c r="M60" s="918"/>
      <c r="N60" s="918"/>
      <c r="O60" s="926"/>
      <c r="P60" s="926"/>
      <c r="Q60" s="926"/>
      <c r="R60" s="926"/>
      <c r="S60" s="926"/>
      <c r="T60" s="926"/>
      <c r="U60" s="920"/>
    </row>
    <row r="61" spans="1:21" ht="24" customHeight="1">
      <c r="A61" s="928"/>
      <c r="B61" s="921" t="s">
        <v>496</v>
      </c>
      <c r="C61" s="923" t="s">
        <v>484</v>
      </c>
      <c r="D61" s="286" t="s">
        <v>485</v>
      </c>
      <c r="E61" s="925"/>
      <c r="F61" s="918"/>
      <c r="G61" s="918"/>
      <c r="H61" s="918"/>
      <c r="I61" s="918"/>
      <c r="J61" s="918"/>
      <c r="K61" s="918"/>
      <c r="L61" s="918"/>
      <c r="M61" s="918"/>
      <c r="N61" s="918"/>
      <c r="O61" s="918"/>
      <c r="P61" s="926">
        <v>0.98</v>
      </c>
      <c r="Q61" s="926">
        <v>0.93099999999999994</v>
      </c>
      <c r="R61" s="926">
        <v>0.89375999999999989</v>
      </c>
      <c r="S61" s="926">
        <v>0.87588479999999991</v>
      </c>
      <c r="T61" s="926">
        <v>0.86712595199999987</v>
      </c>
      <c r="U61" s="920">
        <v>0.84978343295999981</v>
      </c>
    </row>
    <row r="62" spans="1:21" ht="24" customHeight="1">
      <c r="A62" s="928"/>
      <c r="B62" s="922"/>
      <c r="C62" s="927"/>
      <c r="D62" s="287" t="s">
        <v>486</v>
      </c>
      <c r="E62" s="925"/>
      <c r="F62" s="918"/>
      <c r="G62" s="918"/>
      <c r="H62" s="918"/>
      <c r="I62" s="918"/>
      <c r="J62" s="918"/>
      <c r="K62" s="918"/>
      <c r="L62" s="918"/>
      <c r="M62" s="918"/>
      <c r="N62" s="918"/>
      <c r="O62" s="918"/>
      <c r="P62" s="926"/>
      <c r="Q62" s="926"/>
      <c r="R62" s="926"/>
      <c r="S62" s="926"/>
      <c r="T62" s="926"/>
      <c r="U62" s="920"/>
    </row>
    <row r="63" spans="1:21" ht="24" customHeight="1">
      <c r="A63" s="928"/>
      <c r="B63" s="921" t="s">
        <v>497</v>
      </c>
      <c r="C63" s="923" t="s">
        <v>484</v>
      </c>
      <c r="D63" s="286" t="s">
        <v>485</v>
      </c>
      <c r="E63" s="925"/>
      <c r="F63" s="918"/>
      <c r="G63" s="918"/>
      <c r="H63" s="918"/>
      <c r="I63" s="918"/>
      <c r="J63" s="918"/>
      <c r="K63" s="918"/>
      <c r="L63" s="918"/>
      <c r="M63" s="918"/>
      <c r="N63" s="918"/>
      <c r="O63" s="918"/>
      <c r="P63" s="918"/>
      <c r="Q63" s="926">
        <v>0.95</v>
      </c>
      <c r="R63" s="926">
        <v>0.91199999999999992</v>
      </c>
      <c r="S63" s="926">
        <v>0.89375999999999989</v>
      </c>
      <c r="T63" s="926">
        <v>0.8848223999999999</v>
      </c>
      <c r="U63" s="920">
        <v>0.86712595199999987</v>
      </c>
    </row>
    <row r="64" spans="1:21" ht="24" customHeight="1">
      <c r="A64" s="928"/>
      <c r="B64" s="922"/>
      <c r="C64" s="927"/>
      <c r="D64" s="287" t="s">
        <v>486</v>
      </c>
      <c r="E64" s="925"/>
      <c r="F64" s="918"/>
      <c r="G64" s="918"/>
      <c r="H64" s="918"/>
      <c r="I64" s="918"/>
      <c r="J64" s="918"/>
      <c r="K64" s="918"/>
      <c r="L64" s="918"/>
      <c r="M64" s="918"/>
      <c r="N64" s="918"/>
      <c r="O64" s="918"/>
      <c r="P64" s="918"/>
      <c r="Q64" s="926"/>
      <c r="R64" s="926"/>
      <c r="S64" s="926"/>
      <c r="T64" s="926"/>
      <c r="U64" s="920"/>
    </row>
    <row r="65" spans="1:21" ht="24" customHeight="1">
      <c r="A65" s="928"/>
      <c r="B65" s="921" t="s">
        <v>498</v>
      </c>
      <c r="C65" s="923" t="s">
        <v>484</v>
      </c>
      <c r="D65" s="286" t="s">
        <v>485</v>
      </c>
      <c r="E65" s="925"/>
      <c r="F65" s="918"/>
      <c r="G65" s="918"/>
      <c r="H65" s="918"/>
      <c r="I65" s="918"/>
      <c r="J65" s="918"/>
      <c r="K65" s="918"/>
      <c r="L65" s="918"/>
      <c r="M65" s="918"/>
      <c r="N65" s="918"/>
      <c r="O65" s="918"/>
      <c r="P65" s="918"/>
      <c r="Q65" s="918"/>
      <c r="R65" s="926">
        <v>0.96</v>
      </c>
      <c r="S65" s="926">
        <v>0.94079999999999997</v>
      </c>
      <c r="T65" s="926">
        <v>0.931392</v>
      </c>
      <c r="U65" s="920">
        <v>0.91276415999999994</v>
      </c>
    </row>
    <row r="66" spans="1:21" ht="24" customHeight="1">
      <c r="A66" s="928"/>
      <c r="B66" s="922"/>
      <c r="C66" s="927"/>
      <c r="D66" s="287" t="s">
        <v>486</v>
      </c>
      <c r="E66" s="925"/>
      <c r="F66" s="918"/>
      <c r="G66" s="918"/>
      <c r="H66" s="918"/>
      <c r="I66" s="918"/>
      <c r="J66" s="918"/>
      <c r="K66" s="918"/>
      <c r="L66" s="918"/>
      <c r="M66" s="918"/>
      <c r="N66" s="918"/>
      <c r="O66" s="918"/>
      <c r="P66" s="918"/>
      <c r="Q66" s="918"/>
      <c r="R66" s="926"/>
      <c r="S66" s="926"/>
      <c r="T66" s="926"/>
      <c r="U66" s="920"/>
    </row>
    <row r="67" spans="1:21" ht="24" customHeight="1">
      <c r="A67" s="928"/>
      <c r="B67" s="921" t="s">
        <v>499</v>
      </c>
      <c r="C67" s="923" t="s">
        <v>484</v>
      </c>
      <c r="D67" s="286" t="s">
        <v>485</v>
      </c>
      <c r="E67" s="925"/>
      <c r="F67" s="918"/>
      <c r="G67" s="918"/>
      <c r="H67" s="918"/>
      <c r="I67" s="918"/>
      <c r="J67" s="918"/>
      <c r="K67" s="918"/>
      <c r="L67" s="918"/>
      <c r="M67" s="918"/>
      <c r="N67" s="918"/>
      <c r="O67" s="918"/>
      <c r="P67" s="918"/>
      <c r="Q67" s="918"/>
      <c r="R67" s="918"/>
      <c r="S67" s="926">
        <v>0.98</v>
      </c>
      <c r="T67" s="926">
        <v>0.97019999999999995</v>
      </c>
      <c r="U67" s="920">
        <v>0.95079599999999997</v>
      </c>
    </row>
    <row r="68" spans="1:21" ht="24" customHeight="1">
      <c r="A68" s="928"/>
      <c r="B68" s="922"/>
      <c r="C68" s="927"/>
      <c r="D68" s="287" t="s">
        <v>486</v>
      </c>
      <c r="E68" s="925"/>
      <c r="F68" s="918"/>
      <c r="G68" s="918"/>
      <c r="H68" s="918"/>
      <c r="I68" s="918"/>
      <c r="J68" s="918"/>
      <c r="K68" s="918"/>
      <c r="L68" s="918"/>
      <c r="M68" s="918"/>
      <c r="N68" s="918"/>
      <c r="O68" s="918"/>
      <c r="P68" s="918"/>
      <c r="Q68" s="918"/>
      <c r="R68" s="918"/>
      <c r="S68" s="926"/>
      <c r="T68" s="926"/>
      <c r="U68" s="920"/>
    </row>
    <row r="69" spans="1:21" ht="24" customHeight="1">
      <c r="A69" s="928"/>
      <c r="B69" s="921" t="s">
        <v>500</v>
      </c>
      <c r="C69" s="923" t="s">
        <v>484</v>
      </c>
      <c r="D69" s="286" t="s">
        <v>485</v>
      </c>
      <c r="E69" s="925"/>
      <c r="F69" s="918"/>
      <c r="G69" s="918"/>
      <c r="H69" s="918"/>
      <c r="I69" s="918"/>
      <c r="J69" s="918"/>
      <c r="K69" s="918"/>
      <c r="L69" s="918"/>
      <c r="M69" s="918"/>
      <c r="N69" s="918"/>
      <c r="O69" s="918"/>
      <c r="P69" s="918"/>
      <c r="Q69" s="918"/>
      <c r="R69" s="918"/>
      <c r="S69" s="918"/>
      <c r="T69" s="926">
        <v>0.99</v>
      </c>
      <c r="U69" s="920">
        <v>0.97019999999999995</v>
      </c>
    </row>
    <row r="70" spans="1:21" ht="24" customHeight="1">
      <c r="A70" s="928"/>
      <c r="B70" s="922"/>
      <c r="C70" s="927"/>
      <c r="D70" s="287" t="s">
        <v>486</v>
      </c>
      <c r="E70" s="925"/>
      <c r="F70" s="918"/>
      <c r="G70" s="918"/>
      <c r="H70" s="918"/>
      <c r="I70" s="918"/>
      <c r="J70" s="918"/>
      <c r="K70" s="918"/>
      <c r="L70" s="918"/>
      <c r="M70" s="918"/>
      <c r="N70" s="918"/>
      <c r="O70" s="918"/>
      <c r="P70" s="918"/>
      <c r="Q70" s="918"/>
      <c r="R70" s="918"/>
      <c r="S70" s="918"/>
      <c r="T70" s="926"/>
      <c r="U70" s="920"/>
    </row>
    <row r="71" spans="1:21" ht="24" customHeight="1">
      <c r="A71" s="928"/>
      <c r="B71" s="921" t="s">
        <v>501</v>
      </c>
      <c r="C71" s="923" t="s">
        <v>484</v>
      </c>
      <c r="D71" s="286" t="s">
        <v>485</v>
      </c>
      <c r="E71" s="925"/>
      <c r="F71" s="918"/>
      <c r="G71" s="918"/>
      <c r="H71" s="918"/>
      <c r="I71" s="918"/>
      <c r="J71" s="918"/>
      <c r="K71" s="918"/>
      <c r="L71" s="918"/>
      <c r="M71" s="918"/>
      <c r="N71" s="918"/>
      <c r="O71" s="918"/>
      <c r="P71" s="918"/>
      <c r="Q71" s="918"/>
      <c r="R71" s="918"/>
      <c r="S71" s="918"/>
      <c r="T71" s="918"/>
      <c r="U71" s="920">
        <v>0.98</v>
      </c>
    </row>
    <row r="72" spans="1:21" ht="24" customHeight="1">
      <c r="A72" s="928"/>
      <c r="B72" s="922"/>
      <c r="C72" s="927"/>
      <c r="D72" s="287" t="s">
        <v>486</v>
      </c>
      <c r="E72" s="925"/>
      <c r="F72" s="918"/>
      <c r="G72" s="918"/>
      <c r="H72" s="918"/>
      <c r="I72" s="918"/>
      <c r="J72" s="918"/>
      <c r="K72" s="918"/>
      <c r="L72" s="918"/>
      <c r="M72" s="918"/>
      <c r="N72" s="918"/>
      <c r="O72" s="918"/>
      <c r="P72" s="918"/>
      <c r="Q72" s="918"/>
      <c r="R72" s="918"/>
      <c r="S72" s="918"/>
      <c r="T72" s="918"/>
      <c r="U72" s="920"/>
    </row>
    <row r="73" spans="1:21" ht="24" customHeight="1">
      <c r="A73" s="928"/>
      <c r="B73" s="921" t="s">
        <v>203</v>
      </c>
      <c r="C73" s="923" t="s">
        <v>484</v>
      </c>
      <c r="D73" s="286" t="s">
        <v>485</v>
      </c>
      <c r="E73" s="925"/>
      <c r="F73" s="918"/>
      <c r="G73" s="918"/>
      <c r="H73" s="918"/>
      <c r="I73" s="918"/>
      <c r="J73" s="918"/>
      <c r="K73" s="918"/>
      <c r="L73" s="918"/>
      <c r="M73" s="918"/>
      <c r="N73" s="918"/>
      <c r="O73" s="918"/>
      <c r="P73" s="918"/>
      <c r="Q73" s="918"/>
      <c r="R73" s="918"/>
      <c r="S73" s="918"/>
      <c r="T73" s="918"/>
      <c r="U73" s="919"/>
    </row>
    <row r="74" spans="1:21" ht="24" customHeight="1">
      <c r="A74" s="928"/>
      <c r="B74" s="922"/>
      <c r="C74" s="924"/>
      <c r="D74" s="287" t="s">
        <v>486</v>
      </c>
      <c r="E74" s="925"/>
      <c r="F74" s="918"/>
      <c r="G74" s="918"/>
      <c r="H74" s="918"/>
      <c r="I74" s="918"/>
      <c r="J74" s="918"/>
      <c r="K74" s="918"/>
      <c r="L74" s="918"/>
      <c r="M74" s="918"/>
      <c r="N74" s="918"/>
      <c r="O74" s="918"/>
      <c r="P74" s="918"/>
      <c r="Q74" s="918"/>
      <c r="R74" s="918"/>
      <c r="S74" s="918"/>
      <c r="T74" s="918"/>
      <c r="U74" s="919"/>
    </row>
    <row r="75" spans="1:21" ht="24" customHeight="1">
      <c r="A75" s="928" t="s">
        <v>207</v>
      </c>
      <c r="B75" s="921" t="s">
        <v>483</v>
      </c>
      <c r="C75" s="923" t="s">
        <v>484</v>
      </c>
      <c r="D75" s="286" t="s">
        <v>485</v>
      </c>
      <c r="E75" s="929"/>
      <c r="F75" s="926">
        <v>0.63</v>
      </c>
      <c r="G75" s="926">
        <v>0.47249999999999998</v>
      </c>
      <c r="H75" s="926">
        <v>0.44887500000000002</v>
      </c>
      <c r="I75" s="926">
        <v>0.44438625000000004</v>
      </c>
      <c r="J75" s="926">
        <v>0.39105990000000002</v>
      </c>
      <c r="K75" s="926">
        <v>0.35586450900000005</v>
      </c>
      <c r="L75" s="926">
        <v>0.33095399337000009</v>
      </c>
      <c r="M75" s="926">
        <v>0.31109675376780005</v>
      </c>
      <c r="N75" s="926">
        <v>0.29554191607941005</v>
      </c>
      <c r="O75" s="926">
        <v>0.28372023943623365</v>
      </c>
      <c r="P75" s="926">
        <v>0.27804583464750898</v>
      </c>
      <c r="Q75" s="926">
        <v>0.26414354291513353</v>
      </c>
      <c r="R75" s="926">
        <v>0.25357780119852819</v>
      </c>
      <c r="S75" s="926">
        <v>0.2510420231865429</v>
      </c>
      <c r="T75" s="926">
        <v>0.24853160295467747</v>
      </c>
      <c r="U75" s="920">
        <v>0.2435609708955839</v>
      </c>
    </row>
    <row r="76" spans="1:21" ht="24" customHeight="1">
      <c r="A76" s="928"/>
      <c r="B76" s="922"/>
      <c r="C76" s="927"/>
      <c r="D76" s="287" t="s">
        <v>486</v>
      </c>
      <c r="E76" s="929"/>
      <c r="F76" s="926"/>
      <c r="G76" s="926"/>
      <c r="H76" s="926"/>
      <c r="I76" s="926"/>
      <c r="J76" s="926"/>
      <c r="K76" s="926"/>
      <c r="L76" s="926"/>
      <c r="M76" s="926"/>
      <c r="N76" s="926"/>
      <c r="O76" s="926"/>
      <c r="P76" s="926"/>
      <c r="Q76" s="926"/>
      <c r="R76" s="926"/>
      <c r="S76" s="926"/>
      <c r="T76" s="926"/>
      <c r="U76" s="920"/>
    </row>
    <row r="77" spans="1:21" ht="24" customHeight="1">
      <c r="A77" s="928"/>
      <c r="B77" s="921" t="s">
        <v>487</v>
      </c>
      <c r="C77" s="923" t="s">
        <v>484</v>
      </c>
      <c r="D77" s="286" t="s">
        <v>485</v>
      </c>
      <c r="E77" s="925"/>
      <c r="F77" s="918"/>
      <c r="G77" s="926">
        <v>0.75</v>
      </c>
      <c r="H77" s="926">
        <v>0.71249999999999991</v>
      </c>
      <c r="I77" s="926">
        <v>0.70537499999999986</v>
      </c>
      <c r="J77" s="926">
        <v>0.62072999999999989</v>
      </c>
      <c r="K77" s="926">
        <v>0.56486429999999987</v>
      </c>
      <c r="L77" s="926">
        <v>0.52532379899999992</v>
      </c>
      <c r="M77" s="926">
        <v>0.49380437105999991</v>
      </c>
      <c r="N77" s="926">
        <v>0.46911415250699989</v>
      </c>
      <c r="O77" s="926">
        <v>0.4503495864067199</v>
      </c>
      <c r="P77" s="926">
        <v>0.4413425946785855</v>
      </c>
      <c r="Q77" s="926">
        <v>0.41927546494465623</v>
      </c>
      <c r="R77" s="926">
        <v>0.40250444634686994</v>
      </c>
      <c r="S77" s="926">
        <v>0.39847940188340125</v>
      </c>
      <c r="T77" s="926">
        <v>0.39449460786456725</v>
      </c>
      <c r="U77" s="920">
        <v>0.38660471570727589</v>
      </c>
    </row>
    <row r="78" spans="1:21" ht="24" customHeight="1">
      <c r="A78" s="928"/>
      <c r="B78" s="922"/>
      <c r="C78" s="927"/>
      <c r="D78" s="287" t="s">
        <v>486</v>
      </c>
      <c r="E78" s="925"/>
      <c r="F78" s="918"/>
      <c r="G78" s="926"/>
      <c r="H78" s="926"/>
      <c r="I78" s="926"/>
      <c r="J78" s="926"/>
      <c r="K78" s="926"/>
      <c r="L78" s="926"/>
      <c r="M78" s="926"/>
      <c r="N78" s="926"/>
      <c r="O78" s="926"/>
      <c r="P78" s="926"/>
      <c r="Q78" s="926"/>
      <c r="R78" s="926"/>
      <c r="S78" s="926"/>
      <c r="T78" s="926"/>
      <c r="U78" s="920"/>
    </row>
    <row r="79" spans="1:21" ht="24" customHeight="1">
      <c r="A79" s="928"/>
      <c r="B79" s="921" t="s">
        <v>488</v>
      </c>
      <c r="C79" s="923" t="s">
        <v>484</v>
      </c>
      <c r="D79" s="286" t="s">
        <v>485</v>
      </c>
      <c r="E79" s="925"/>
      <c r="F79" s="918"/>
      <c r="G79" s="918"/>
      <c r="H79" s="926">
        <v>0.95</v>
      </c>
      <c r="I79" s="926">
        <v>0.9405</v>
      </c>
      <c r="J79" s="926">
        <v>0.82764000000000004</v>
      </c>
      <c r="K79" s="926">
        <v>0.75315240000000006</v>
      </c>
      <c r="L79" s="926">
        <v>0.70043173200000008</v>
      </c>
      <c r="M79" s="926">
        <v>0.65840582808000003</v>
      </c>
      <c r="N79" s="926">
        <v>0.62548553667600004</v>
      </c>
      <c r="O79" s="926">
        <v>0.60046611520895998</v>
      </c>
      <c r="P79" s="926">
        <v>0.58845679290478081</v>
      </c>
      <c r="Q79" s="926">
        <v>0.55903395325954175</v>
      </c>
      <c r="R79" s="926">
        <v>0.5366725951291601</v>
      </c>
      <c r="S79" s="926">
        <v>0.53130586917786848</v>
      </c>
      <c r="T79" s="926">
        <v>0.52599281048608981</v>
      </c>
      <c r="U79" s="920">
        <v>0.51547295427636797</v>
      </c>
    </row>
    <row r="80" spans="1:21" ht="24" customHeight="1">
      <c r="A80" s="928"/>
      <c r="B80" s="922"/>
      <c r="C80" s="927"/>
      <c r="D80" s="287" t="s">
        <v>486</v>
      </c>
      <c r="E80" s="925"/>
      <c r="F80" s="918"/>
      <c r="G80" s="918"/>
      <c r="H80" s="926"/>
      <c r="I80" s="926"/>
      <c r="J80" s="926"/>
      <c r="K80" s="926"/>
      <c r="L80" s="926"/>
      <c r="M80" s="926"/>
      <c r="N80" s="926"/>
      <c r="O80" s="926"/>
      <c r="P80" s="926"/>
      <c r="Q80" s="926"/>
      <c r="R80" s="926"/>
      <c r="S80" s="926"/>
      <c r="T80" s="926"/>
      <c r="U80" s="920"/>
    </row>
    <row r="81" spans="1:21" ht="24" customHeight="1">
      <c r="A81" s="928"/>
      <c r="B81" s="921" t="s">
        <v>489</v>
      </c>
      <c r="C81" s="923" t="s">
        <v>484</v>
      </c>
      <c r="D81" s="286" t="s">
        <v>485</v>
      </c>
      <c r="E81" s="925"/>
      <c r="F81" s="918"/>
      <c r="G81" s="918"/>
      <c r="H81" s="918"/>
      <c r="I81" s="926">
        <v>0.99</v>
      </c>
      <c r="J81" s="926">
        <v>0.87119999999999997</v>
      </c>
      <c r="K81" s="926">
        <v>0.79279200000000005</v>
      </c>
      <c r="L81" s="926">
        <v>0.7372965600000001</v>
      </c>
      <c r="M81" s="926">
        <v>0.69305876640000008</v>
      </c>
      <c r="N81" s="926">
        <v>0.65840582808000003</v>
      </c>
      <c r="O81" s="926">
        <v>0.63206959495680004</v>
      </c>
      <c r="P81" s="926">
        <v>0.619428203057664</v>
      </c>
      <c r="Q81" s="926">
        <v>0.58845679290478081</v>
      </c>
      <c r="R81" s="926">
        <v>0.56491852118858954</v>
      </c>
      <c r="S81" s="926">
        <v>0.55926933597670359</v>
      </c>
      <c r="T81" s="926">
        <v>0.5536766426169365</v>
      </c>
      <c r="U81" s="920">
        <v>0.5426031097645978</v>
      </c>
    </row>
    <row r="82" spans="1:21" ht="24" customHeight="1">
      <c r="A82" s="928"/>
      <c r="B82" s="922"/>
      <c r="C82" s="927"/>
      <c r="D82" s="287" t="s">
        <v>486</v>
      </c>
      <c r="E82" s="925"/>
      <c r="F82" s="918"/>
      <c r="G82" s="918"/>
      <c r="H82" s="918"/>
      <c r="I82" s="926"/>
      <c r="J82" s="926"/>
      <c r="K82" s="926"/>
      <c r="L82" s="926"/>
      <c r="M82" s="926"/>
      <c r="N82" s="926"/>
      <c r="O82" s="926"/>
      <c r="P82" s="926"/>
      <c r="Q82" s="926"/>
      <c r="R82" s="926"/>
      <c r="S82" s="926"/>
      <c r="T82" s="926"/>
      <c r="U82" s="920"/>
    </row>
    <row r="83" spans="1:21" ht="24" customHeight="1">
      <c r="A83" s="928"/>
      <c r="B83" s="921" t="s">
        <v>490</v>
      </c>
      <c r="C83" s="923" t="s">
        <v>484</v>
      </c>
      <c r="D83" s="286" t="s">
        <v>485</v>
      </c>
      <c r="E83" s="925"/>
      <c r="F83" s="918"/>
      <c r="G83" s="918"/>
      <c r="H83" s="918"/>
      <c r="I83" s="918"/>
      <c r="J83" s="926">
        <v>0.88</v>
      </c>
      <c r="K83" s="926">
        <v>0.80080000000000007</v>
      </c>
      <c r="L83" s="926">
        <v>0.74474400000000007</v>
      </c>
      <c r="M83" s="926">
        <v>0.70005936000000002</v>
      </c>
      <c r="N83" s="926">
        <v>0.665056392</v>
      </c>
      <c r="O83" s="926">
        <v>0.63845413631999992</v>
      </c>
      <c r="P83" s="926">
        <v>0.62568505359359994</v>
      </c>
      <c r="Q83" s="926">
        <v>0.59440080091391989</v>
      </c>
      <c r="R83" s="926">
        <v>0.57062476887736302</v>
      </c>
      <c r="S83" s="926">
        <v>0.56491852118858943</v>
      </c>
      <c r="T83" s="926">
        <v>0.55926933597670347</v>
      </c>
      <c r="U83" s="920">
        <v>0.54808394925716941</v>
      </c>
    </row>
    <row r="84" spans="1:21" ht="24" customHeight="1">
      <c r="A84" s="928"/>
      <c r="B84" s="922"/>
      <c r="C84" s="927"/>
      <c r="D84" s="287" t="s">
        <v>486</v>
      </c>
      <c r="E84" s="925"/>
      <c r="F84" s="918"/>
      <c r="G84" s="918"/>
      <c r="H84" s="918"/>
      <c r="I84" s="918"/>
      <c r="J84" s="926"/>
      <c r="K84" s="926"/>
      <c r="L84" s="926"/>
      <c r="M84" s="926"/>
      <c r="N84" s="926"/>
      <c r="O84" s="926"/>
      <c r="P84" s="926"/>
      <c r="Q84" s="926"/>
      <c r="R84" s="926"/>
      <c r="S84" s="926"/>
      <c r="T84" s="926"/>
      <c r="U84" s="920"/>
    </row>
    <row r="85" spans="1:21" ht="24" customHeight="1">
      <c r="A85" s="928"/>
      <c r="B85" s="921" t="s">
        <v>491</v>
      </c>
      <c r="C85" s="923" t="s">
        <v>484</v>
      </c>
      <c r="D85" s="286" t="s">
        <v>485</v>
      </c>
      <c r="E85" s="925"/>
      <c r="F85" s="918"/>
      <c r="G85" s="918"/>
      <c r="H85" s="918"/>
      <c r="I85" s="918"/>
      <c r="J85" s="918"/>
      <c r="K85" s="926">
        <v>0.91</v>
      </c>
      <c r="L85" s="926">
        <v>0.84630000000000005</v>
      </c>
      <c r="M85" s="926">
        <v>0.79552199999999995</v>
      </c>
      <c r="N85" s="926">
        <v>0.75574589999999997</v>
      </c>
      <c r="O85" s="926">
        <v>0.72551606399999991</v>
      </c>
      <c r="P85" s="926">
        <v>0.71100574271999994</v>
      </c>
      <c r="Q85" s="926">
        <v>0.67545545558399989</v>
      </c>
      <c r="R85" s="926">
        <v>0.64843723736063985</v>
      </c>
      <c r="S85" s="926">
        <v>0.64195286498703341</v>
      </c>
      <c r="T85" s="926">
        <v>0.63553333633716302</v>
      </c>
      <c r="U85" s="920">
        <v>0.62282266961041977</v>
      </c>
    </row>
    <row r="86" spans="1:21" ht="24" customHeight="1">
      <c r="A86" s="928"/>
      <c r="B86" s="922"/>
      <c r="C86" s="927"/>
      <c r="D86" s="287" t="s">
        <v>486</v>
      </c>
      <c r="E86" s="925"/>
      <c r="F86" s="918"/>
      <c r="G86" s="918"/>
      <c r="H86" s="918"/>
      <c r="I86" s="918"/>
      <c r="J86" s="918"/>
      <c r="K86" s="926"/>
      <c r="L86" s="926"/>
      <c r="M86" s="926"/>
      <c r="N86" s="926"/>
      <c r="O86" s="926"/>
      <c r="P86" s="926"/>
      <c r="Q86" s="926"/>
      <c r="R86" s="926"/>
      <c r="S86" s="926"/>
      <c r="T86" s="926"/>
      <c r="U86" s="920"/>
    </row>
    <row r="87" spans="1:21" ht="24" customHeight="1">
      <c r="A87" s="928"/>
      <c r="B87" s="921" t="s">
        <v>492</v>
      </c>
      <c r="C87" s="923" t="s">
        <v>484</v>
      </c>
      <c r="D87" s="286" t="s">
        <v>485</v>
      </c>
      <c r="E87" s="925"/>
      <c r="F87" s="918"/>
      <c r="G87" s="918"/>
      <c r="H87" s="918"/>
      <c r="I87" s="918"/>
      <c r="J87" s="918"/>
      <c r="K87" s="918"/>
      <c r="L87" s="926">
        <v>0.93</v>
      </c>
      <c r="M87" s="926">
        <v>0.87419999999999998</v>
      </c>
      <c r="N87" s="926">
        <v>0.83048999999999995</v>
      </c>
      <c r="O87" s="926">
        <v>0.79727039999999993</v>
      </c>
      <c r="P87" s="926">
        <v>0.78132499199999994</v>
      </c>
      <c r="Q87" s="926">
        <v>0.74225874239999989</v>
      </c>
      <c r="R87" s="926">
        <v>0.71256839270399985</v>
      </c>
      <c r="S87" s="926">
        <v>0.7054427087769598</v>
      </c>
      <c r="T87" s="926">
        <v>0.6983882816891902</v>
      </c>
      <c r="U87" s="920">
        <v>0.68442051605540644</v>
      </c>
    </row>
    <row r="88" spans="1:21" ht="24" customHeight="1">
      <c r="A88" s="928"/>
      <c r="B88" s="922"/>
      <c r="C88" s="927"/>
      <c r="D88" s="287" t="s">
        <v>486</v>
      </c>
      <c r="E88" s="925"/>
      <c r="F88" s="918"/>
      <c r="G88" s="918"/>
      <c r="H88" s="918"/>
      <c r="I88" s="918"/>
      <c r="J88" s="918"/>
      <c r="K88" s="918"/>
      <c r="L88" s="926"/>
      <c r="M88" s="926"/>
      <c r="N88" s="926"/>
      <c r="O88" s="926"/>
      <c r="P88" s="926"/>
      <c r="Q88" s="926"/>
      <c r="R88" s="926"/>
      <c r="S88" s="926"/>
      <c r="T88" s="926"/>
      <c r="U88" s="920"/>
    </row>
    <row r="89" spans="1:21" ht="24" customHeight="1">
      <c r="A89" s="928"/>
      <c r="B89" s="921" t="s">
        <v>493</v>
      </c>
      <c r="C89" s="923" t="s">
        <v>484</v>
      </c>
      <c r="D89" s="286" t="s">
        <v>485</v>
      </c>
      <c r="E89" s="925"/>
      <c r="F89" s="918"/>
      <c r="G89" s="918"/>
      <c r="H89" s="918"/>
      <c r="I89" s="918"/>
      <c r="J89" s="918"/>
      <c r="K89" s="918"/>
      <c r="L89" s="918"/>
      <c r="M89" s="926">
        <v>0.94</v>
      </c>
      <c r="N89" s="926">
        <v>0.8929999999999999</v>
      </c>
      <c r="O89" s="926">
        <v>0.85727999999999993</v>
      </c>
      <c r="P89" s="926">
        <v>0.84013439999999995</v>
      </c>
      <c r="Q89" s="926">
        <v>0.79812767999999989</v>
      </c>
      <c r="R89" s="926">
        <v>0.76620257279999993</v>
      </c>
      <c r="S89" s="926">
        <v>0.75854054707199992</v>
      </c>
      <c r="T89" s="926">
        <v>0.75095514160127996</v>
      </c>
      <c r="U89" s="920">
        <v>0.7359360387692544</v>
      </c>
    </row>
    <row r="90" spans="1:21" ht="24" customHeight="1">
      <c r="A90" s="928"/>
      <c r="B90" s="922"/>
      <c r="C90" s="927"/>
      <c r="D90" s="287" t="s">
        <v>486</v>
      </c>
      <c r="E90" s="925"/>
      <c r="F90" s="918"/>
      <c r="G90" s="918"/>
      <c r="H90" s="918"/>
      <c r="I90" s="918"/>
      <c r="J90" s="918"/>
      <c r="K90" s="918"/>
      <c r="L90" s="918"/>
      <c r="M90" s="926"/>
      <c r="N90" s="926"/>
      <c r="O90" s="926"/>
      <c r="P90" s="926"/>
      <c r="Q90" s="926"/>
      <c r="R90" s="926"/>
      <c r="S90" s="926"/>
      <c r="T90" s="926"/>
      <c r="U90" s="920"/>
    </row>
    <row r="91" spans="1:21" ht="24" customHeight="1">
      <c r="A91" s="928"/>
      <c r="B91" s="921" t="s">
        <v>494</v>
      </c>
      <c r="C91" s="923" t="s">
        <v>484</v>
      </c>
      <c r="D91" s="286" t="s">
        <v>485</v>
      </c>
      <c r="E91" s="925"/>
      <c r="F91" s="918"/>
      <c r="G91" s="918"/>
      <c r="H91" s="918"/>
      <c r="I91" s="918"/>
      <c r="J91" s="918"/>
      <c r="K91" s="918"/>
      <c r="L91" s="918"/>
      <c r="M91" s="918"/>
      <c r="N91" s="926">
        <v>0.95</v>
      </c>
      <c r="O91" s="926">
        <v>0.91199999999999992</v>
      </c>
      <c r="P91" s="926">
        <v>0.89375999999999989</v>
      </c>
      <c r="Q91" s="926">
        <v>0.84907199999999983</v>
      </c>
      <c r="R91" s="926">
        <v>0.8151091199999998</v>
      </c>
      <c r="S91" s="926">
        <v>0.80695802879999978</v>
      </c>
      <c r="T91" s="926">
        <v>0.7988884485119998</v>
      </c>
      <c r="U91" s="920">
        <v>0.78291067954175975</v>
      </c>
    </row>
    <row r="92" spans="1:21" ht="24" customHeight="1">
      <c r="A92" s="928"/>
      <c r="B92" s="922"/>
      <c r="C92" s="927"/>
      <c r="D92" s="287" t="s">
        <v>486</v>
      </c>
      <c r="E92" s="925"/>
      <c r="F92" s="918"/>
      <c r="G92" s="918"/>
      <c r="H92" s="918"/>
      <c r="I92" s="918"/>
      <c r="J92" s="918"/>
      <c r="K92" s="918"/>
      <c r="L92" s="918"/>
      <c r="M92" s="918"/>
      <c r="N92" s="926"/>
      <c r="O92" s="926"/>
      <c r="P92" s="926"/>
      <c r="Q92" s="926"/>
      <c r="R92" s="926"/>
      <c r="S92" s="926"/>
      <c r="T92" s="926"/>
      <c r="U92" s="920"/>
    </row>
    <row r="93" spans="1:21" ht="24" customHeight="1">
      <c r="A93" s="928"/>
      <c r="B93" s="921" t="s">
        <v>495</v>
      </c>
      <c r="C93" s="923" t="s">
        <v>484</v>
      </c>
      <c r="D93" s="286" t="s">
        <v>485</v>
      </c>
      <c r="E93" s="925"/>
      <c r="F93" s="918"/>
      <c r="G93" s="918"/>
      <c r="H93" s="918"/>
      <c r="I93" s="918"/>
      <c r="J93" s="918"/>
      <c r="K93" s="918"/>
      <c r="L93" s="918"/>
      <c r="M93" s="918"/>
      <c r="N93" s="918"/>
      <c r="O93" s="926">
        <v>0.96</v>
      </c>
      <c r="P93" s="926">
        <v>0.94079999999999997</v>
      </c>
      <c r="Q93" s="926">
        <v>0.89375999999999989</v>
      </c>
      <c r="R93" s="926">
        <v>0.85800959999999982</v>
      </c>
      <c r="S93" s="926">
        <v>0.84942950399999984</v>
      </c>
      <c r="T93" s="926">
        <v>0.84093520895999985</v>
      </c>
      <c r="U93" s="920">
        <v>0.82411650478079979</v>
      </c>
    </row>
    <row r="94" spans="1:21" ht="24" customHeight="1">
      <c r="A94" s="928"/>
      <c r="B94" s="922"/>
      <c r="C94" s="927"/>
      <c r="D94" s="287" t="s">
        <v>486</v>
      </c>
      <c r="E94" s="925"/>
      <c r="F94" s="918"/>
      <c r="G94" s="918"/>
      <c r="H94" s="918"/>
      <c r="I94" s="918"/>
      <c r="J94" s="918"/>
      <c r="K94" s="918"/>
      <c r="L94" s="918"/>
      <c r="M94" s="918"/>
      <c r="N94" s="918"/>
      <c r="O94" s="926"/>
      <c r="P94" s="926"/>
      <c r="Q94" s="926"/>
      <c r="R94" s="926"/>
      <c r="S94" s="926"/>
      <c r="T94" s="926"/>
      <c r="U94" s="920"/>
    </row>
    <row r="95" spans="1:21" ht="24" customHeight="1">
      <c r="A95" s="928"/>
      <c r="B95" s="921" t="s">
        <v>496</v>
      </c>
      <c r="C95" s="923" t="s">
        <v>484</v>
      </c>
      <c r="D95" s="286" t="s">
        <v>485</v>
      </c>
      <c r="E95" s="925"/>
      <c r="F95" s="918"/>
      <c r="G95" s="918"/>
      <c r="H95" s="918"/>
      <c r="I95" s="918"/>
      <c r="J95" s="918"/>
      <c r="K95" s="918"/>
      <c r="L95" s="918"/>
      <c r="M95" s="918"/>
      <c r="N95" s="918"/>
      <c r="O95" s="918"/>
      <c r="P95" s="926">
        <v>0.98</v>
      </c>
      <c r="Q95" s="926">
        <v>0.93099999999999994</v>
      </c>
      <c r="R95" s="926">
        <v>0.89375999999999989</v>
      </c>
      <c r="S95" s="926">
        <v>0.8848223999999999</v>
      </c>
      <c r="T95" s="926">
        <v>0.87597417599999994</v>
      </c>
      <c r="U95" s="920">
        <v>0.85845469247999995</v>
      </c>
    </row>
    <row r="96" spans="1:21" ht="24" customHeight="1">
      <c r="A96" s="928"/>
      <c r="B96" s="922"/>
      <c r="C96" s="927"/>
      <c r="D96" s="287" t="s">
        <v>486</v>
      </c>
      <c r="E96" s="925"/>
      <c r="F96" s="918"/>
      <c r="G96" s="918"/>
      <c r="H96" s="918"/>
      <c r="I96" s="918"/>
      <c r="J96" s="918"/>
      <c r="K96" s="918"/>
      <c r="L96" s="918"/>
      <c r="M96" s="918"/>
      <c r="N96" s="918"/>
      <c r="O96" s="918"/>
      <c r="P96" s="926"/>
      <c r="Q96" s="926"/>
      <c r="R96" s="926"/>
      <c r="S96" s="926"/>
      <c r="T96" s="926"/>
      <c r="U96" s="920"/>
    </row>
    <row r="97" spans="1:21" ht="24" customHeight="1">
      <c r="A97" s="928"/>
      <c r="B97" s="921" t="s">
        <v>497</v>
      </c>
      <c r="C97" s="923" t="s">
        <v>484</v>
      </c>
      <c r="D97" s="286" t="s">
        <v>485</v>
      </c>
      <c r="E97" s="925"/>
      <c r="F97" s="918"/>
      <c r="G97" s="918"/>
      <c r="H97" s="918"/>
      <c r="I97" s="918"/>
      <c r="J97" s="918"/>
      <c r="K97" s="918"/>
      <c r="L97" s="918"/>
      <c r="M97" s="918"/>
      <c r="N97" s="918"/>
      <c r="O97" s="918"/>
      <c r="P97" s="918"/>
      <c r="Q97" s="926">
        <v>0.95</v>
      </c>
      <c r="R97" s="926">
        <v>0.91199999999999992</v>
      </c>
      <c r="S97" s="926">
        <v>0.9028799999999999</v>
      </c>
      <c r="T97" s="926">
        <v>0.89385119999999985</v>
      </c>
      <c r="U97" s="920">
        <v>0.87597417599999983</v>
      </c>
    </row>
    <row r="98" spans="1:21" ht="24" customHeight="1">
      <c r="A98" s="928"/>
      <c r="B98" s="922"/>
      <c r="C98" s="927"/>
      <c r="D98" s="287" t="s">
        <v>486</v>
      </c>
      <c r="E98" s="925"/>
      <c r="F98" s="918"/>
      <c r="G98" s="918"/>
      <c r="H98" s="918"/>
      <c r="I98" s="918"/>
      <c r="J98" s="918"/>
      <c r="K98" s="918"/>
      <c r="L98" s="918"/>
      <c r="M98" s="918"/>
      <c r="N98" s="918"/>
      <c r="O98" s="918"/>
      <c r="P98" s="918"/>
      <c r="Q98" s="926"/>
      <c r="R98" s="926"/>
      <c r="S98" s="926"/>
      <c r="T98" s="926"/>
      <c r="U98" s="920"/>
    </row>
    <row r="99" spans="1:21" ht="24" customHeight="1">
      <c r="A99" s="928"/>
      <c r="B99" s="921" t="s">
        <v>498</v>
      </c>
      <c r="C99" s="923" t="s">
        <v>484</v>
      </c>
      <c r="D99" s="286" t="s">
        <v>485</v>
      </c>
      <c r="E99" s="925"/>
      <c r="F99" s="918"/>
      <c r="G99" s="918"/>
      <c r="H99" s="918"/>
      <c r="I99" s="918"/>
      <c r="J99" s="918"/>
      <c r="K99" s="918"/>
      <c r="L99" s="918"/>
      <c r="M99" s="918"/>
      <c r="N99" s="918"/>
      <c r="O99" s="918"/>
      <c r="P99" s="918"/>
      <c r="Q99" s="918"/>
      <c r="R99" s="926">
        <v>0.96</v>
      </c>
      <c r="S99" s="926">
        <v>0.95039999999999991</v>
      </c>
      <c r="T99" s="926">
        <v>0.94089599999999995</v>
      </c>
      <c r="U99" s="920">
        <v>0.92207807999999991</v>
      </c>
    </row>
    <row r="100" spans="1:21" ht="24" customHeight="1">
      <c r="A100" s="928"/>
      <c r="B100" s="922"/>
      <c r="C100" s="927"/>
      <c r="D100" s="287" t="s">
        <v>486</v>
      </c>
      <c r="E100" s="925"/>
      <c r="F100" s="918"/>
      <c r="G100" s="918"/>
      <c r="H100" s="918"/>
      <c r="I100" s="918"/>
      <c r="J100" s="918"/>
      <c r="K100" s="918"/>
      <c r="L100" s="918"/>
      <c r="M100" s="918"/>
      <c r="N100" s="918"/>
      <c r="O100" s="918"/>
      <c r="P100" s="918"/>
      <c r="Q100" s="918"/>
      <c r="R100" s="926"/>
      <c r="S100" s="926"/>
      <c r="T100" s="926"/>
      <c r="U100" s="920"/>
    </row>
    <row r="101" spans="1:21" ht="24" customHeight="1">
      <c r="A101" s="928"/>
      <c r="B101" s="921" t="s">
        <v>499</v>
      </c>
      <c r="C101" s="923" t="s">
        <v>484</v>
      </c>
      <c r="D101" s="286" t="s">
        <v>485</v>
      </c>
      <c r="E101" s="925"/>
      <c r="F101" s="918"/>
      <c r="G101" s="918"/>
      <c r="H101" s="918"/>
      <c r="I101" s="918"/>
      <c r="J101" s="918"/>
      <c r="K101" s="918"/>
      <c r="L101" s="918"/>
      <c r="M101" s="918"/>
      <c r="N101" s="918"/>
      <c r="O101" s="918"/>
      <c r="P101" s="918"/>
      <c r="Q101" s="918"/>
      <c r="R101" s="918"/>
      <c r="S101" s="926">
        <v>0.99</v>
      </c>
      <c r="T101" s="926">
        <v>0.98009999999999997</v>
      </c>
      <c r="U101" s="920">
        <v>0.96049799999999996</v>
      </c>
    </row>
    <row r="102" spans="1:21" ht="24" customHeight="1">
      <c r="A102" s="928"/>
      <c r="B102" s="922"/>
      <c r="C102" s="927"/>
      <c r="D102" s="287" t="s">
        <v>486</v>
      </c>
      <c r="E102" s="925"/>
      <c r="F102" s="918"/>
      <c r="G102" s="918"/>
      <c r="H102" s="918"/>
      <c r="I102" s="918"/>
      <c r="J102" s="918"/>
      <c r="K102" s="918"/>
      <c r="L102" s="918"/>
      <c r="M102" s="918"/>
      <c r="N102" s="918"/>
      <c r="O102" s="918"/>
      <c r="P102" s="918"/>
      <c r="Q102" s="918"/>
      <c r="R102" s="918"/>
      <c r="S102" s="926"/>
      <c r="T102" s="926"/>
      <c r="U102" s="920"/>
    </row>
    <row r="103" spans="1:21" ht="24" customHeight="1">
      <c r="A103" s="928"/>
      <c r="B103" s="921" t="s">
        <v>500</v>
      </c>
      <c r="C103" s="923" t="s">
        <v>484</v>
      </c>
      <c r="D103" s="286" t="s">
        <v>485</v>
      </c>
      <c r="E103" s="925"/>
      <c r="F103" s="918"/>
      <c r="G103" s="918"/>
      <c r="H103" s="918"/>
      <c r="I103" s="918"/>
      <c r="J103" s="918"/>
      <c r="K103" s="918"/>
      <c r="L103" s="918"/>
      <c r="M103" s="918"/>
      <c r="N103" s="918"/>
      <c r="O103" s="918"/>
      <c r="P103" s="918"/>
      <c r="Q103" s="918"/>
      <c r="R103" s="918"/>
      <c r="S103" s="918"/>
      <c r="T103" s="926">
        <v>0.99</v>
      </c>
      <c r="U103" s="920">
        <v>0.97019999999999995</v>
      </c>
    </row>
    <row r="104" spans="1:21" ht="24" customHeight="1">
      <c r="A104" s="928"/>
      <c r="B104" s="922"/>
      <c r="C104" s="927"/>
      <c r="D104" s="287" t="s">
        <v>486</v>
      </c>
      <c r="E104" s="925"/>
      <c r="F104" s="918"/>
      <c r="G104" s="918"/>
      <c r="H104" s="918"/>
      <c r="I104" s="918"/>
      <c r="J104" s="918"/>
      <c r="K104" s="918"/>
      <c r="L104" s="918"/>
      <c r="M104" s="918"/>
      <c r="N104" s="918"/>
      <c r="O104" s="918"/>
      <c r="P104" s="918"/>
      <c r="Q104" s="918"/>
      <c r="R104" s="918"/>
      <c r="S104" s="918"/>
      <c r="T104" s="926"/>
      <c r="U104" s="920"/>
    </row>
    <row r="105" spans="1:21" ht="24" customHeight="1">
      <c r="A105" s="928"/>
      <c r="B105" s="921" t="s">
        <v>501</v>
      </c>
      <c r="C105" s="923" t="s">
        <v>484</v>
      </c>
      <c r="D105" s="286" t="s">
        <v>485</v>
      </c>
      <c r="E105" s="925"/>
      <c r="F105" s="918"/>
      <c r="G105" s="918"/>
      <c r="H105" s="918"/>
      <c r="I105" s="918"/>
      <c r="J105" s="918"/>
      <c r="K105" s="918"/>
      <c r="L105" s="918"/>
      <c r="M105" s="918"/>
      <c r="N105" s="918"/>
      <c r="O105" s="918"/>
      <c r="P105" s="918"/>
      <c r="Q105" s="918"/>
      <c r="R105" s="918"/>
      <c r="S105" s="918"/>
      <c r="T105" s="918"/>
      <c r="U105" s="920">
        <v>0.98</v>
      </c>
    </row>
    <row r="106" spans="1:21" ht="24" customHeight="1">
      <c r="A106" s="928"/>
      <c r="B106" s="922"/>
      <c r="C106" s="927"/>
      <c r="D106" s="287" t="s">
        <v>486</v>
      </c>
      <c r="E106" s="925"/>
      <c r="F106" s="918"/>
      <c r="G106" s="918"/>
      <c r="H106" s="918"/>
      <c r="I106" s="918"/>
      <c r="J106" s="918"/>
      <c r="K106" s="918"/>
      <c r="L106" s="918"/>
      <c r="M106" s="918"/>
      <c r="N106" s="918"/>
      <c r="O106" s="918"/>
      <c r="P106" s="918"/>
      <c r="Q106" s="918"/>
      <c r="R106" s="918"/>
      <c r="S106" s="918"/>
      <c r="T106" s="918"/>
      <c r="U106" s="920"/>
    </row>
    <row r="107" spans="1:21" ht="24" customHeight="1">
      <c r="A107" s="928"/>
      <c r="B107" s="921" t="s">
        <v>203</v>
      </c>
      <c r="C107" s="923" t="s">
        <v>484</v>
      </c>
      <c r="D107" s="286" t="s">
        <v>485</v>
      </c>
      <c r="E107" s="925"/>
      <c r="F107" s="918"/>
      <c r="G107" s="918"/>
      <c r="H107" s="918"/>
      <c r="I107" s="918"/>
      <c r="J107" s="918"/>
      <c r="K107" s="918"/>
      <c r="L107" s="918"/>
      <c r="M107" s="918"/>
      <c r="N107" s="918"/>
      <c r="O107" s="918"/>
      <c r="P107" s="918"/>
      <c r="Q107" s="918"/>
      <c r="R107" s="918"/>
      <c r="S107" s="918"/>
      <c r="T107" s="918"/>
      <c r="U107" s="919"/>
    </row>
    <row r="108" spans="1:21" ht="24" customHeight="1">
      <c r="A108" s="928"/>
      <c r="B108" s="922"/>
      <c r="C108" s="924"/>
      <c r="D108" s="287" t="s">
        <v>486</v>
      </c>
      <c r="E108" s="925"/>
      <c r="F108" s="918"/>
      <c r="G108" s="918"/>
      <c r="H108" s="918"/>
      <c r="I108" s="918"/>
      <c r="J108" s="918"/>
      <c r="K108" s="918"/>
      <c r="L108" s="918"/>
      <c r="M108" s="918"/>
      <c r="N108" s="918"/>
      <c r="O108" s="918"/>
      <c r="P108" s="918"/>
      <c r="Q108" s="918"/>
      <c r="R108" s="918"/>
      <c r="S108" s="918"/>
      <c r="T108" s="918"/>
      <c r="U108" s="919"/>
    </row>
    <row r="109" spans="1:21" ht="24" customHeight="1">
      <c r="A109" s="928" t="s">
        <v>208</v>
      </c>
      <c r="B109" s="921" t="s">
        <v>483</v>
      </c>
      <c r="C109" s="923" t="s">
        <v>484</v>
      </c>
      <c r="D109" s="286" t="s">
        <v>485</v>
      </c>
      <c r="E109" s="929"/>
      <c r="F109" s="926">
        <v>0.63</v>
      </c>
      <c r="G109" s="926">
        <v>0.47249999999999998</v>
      </c>
      <c r="H109" s="926">
        <v>0.44887500000000002</v>
      </c>
      <c r="I109" s="926">
        <v>0.44438625000000004</v>
      </c>
      <c r="J109" s="926">
        <v>0.39105990000000002</v>
      </c>
      <c r="K109" s="926">
        <v>0.35586450900000005</v>
      </c>
      <c r="L109" s="926">
        <v>0.33095399337000009</v>
      </c>
      <c r="M109" s="926">
        <v>0.31109675376780005</v>
      </c>
      <c r="N109" s="926">
        <v>0.29554191607941005</v>
      </c>
      <c r="O109" s="926">
        <v>0.28372023943623365</v>
      </c>
      <c r="P109" s="926">
        <v>0.27804583464750898</v>
      </c>
      <c r="Q109" s="926">
        <v>0.26414354291513353</v>
      </c>
      <c r="R109" s="926">
        <v>0.25357780119852819</v>
      </c>
      <c r="S109" s="926">
        <v>0.24850624517455761</v>
      </c>
      <c r="T109" s="926">
        <v>0.24602118272281204</v>
      </c>
      <c r="U109" s="920">
        <v>0.24110075906835579</v>
      </c>
    </row>
    <row r="110" spans="1:21" ht="24" customHeight="1">
      <c r="A110" s="928"/>
      <c r="B110" s="922"/>
      <c r="C110" s="927"/>
      <c r="D110" s="287" t="s">
        <v>486</v>
      </c>
      <c r="E110" s="929"/>
      <c r="F110" s="926"/>
      <c r="G110" s="926"/>
      <c r="H110" s="926"/>
      <c r="I110" s="926"/>
      <c r="J110" s="926"/>
      <c r="K110" s="926"/>
      <c r="L110" s="926"/>
      <c r="M110" s="926"/>
      <c r="N110" s="926"/>
      <c r="O110" s="926"/>
      <c r="P110" s="926"/>
      <c r="Q110" s="926"/>
      <c r="R110" s="926"/>
      <c r="S110" s="926"/>
      <c r="T110" s="926"/>
      <c r="U110" s="920"/>
    </row>
    <row r="111" spans="1:21" ht="24" customHeight="1">
      <c r="A111" s="928"/>
      <c r="B111" s="921" t="s">
        <v>487</v>
      </c>
      <c r="C111" s="923" t="s">
        <v>484</v>
      </c>
      <c r="D111" s="286" t="s">
        <v>485</v>
      </c>
      <c r="E111" s="925"/>
      <c r="F111" s="918"/>
      <c r="G111" s="926">
        <v>0.75</v>
      </c>
      <c r="H111" s="926">
        <v>0.71249999999999991</v>
      </c>
      <c r="I111" s="926">
        <v>0.70537499999999986</v>
      </c>
      <c r="J111" s="926">
        <v>0.62072999999999989</v>
      </c>
      <c r="K111" s="926">
        <v>0.56486429999999987</v>
      </c>
      <c r="L111" s="926">
        <v>0.52532379899999992</v>
      </c>
      <c r="M111" s="926">
        <v>0.49380437105999991</v>
      </c>
      <c r="N111" s="926">
        <v>0.46911415250699989</v>
      </c>
      <c r="O111" s="926">
        <v>0.4503495864067199</v>
      </c>
      <c r="P111" s="926">
        <v>0.4413425946785855</v>
      </c>
      <c r="Q111" s="926">
        <v>0.41927546494465623</v>
      </c>
      <c r="R111" s="926">
        <v>0.40250444634686994</v>
      </c>
      <c r="S111" s="926">
        <v>0.39445435741993251</v>
      </c>
      <c r="T111" s="926">
        <v>0.39050981384573319</v>
      </c>
      <c r="U111" s="920">
        <v>0.38269961756881854</v>
      </c>
    </row>
    <row r="112" spans="1:21" ht="24" customHeight="1">
      <c r="A112" s="928"/>
      <c r="B112" s="922"/>
      <c r="C112" s="927"/>
      <c r="D112" s="287" t="s">
        <v>486</v>
      </c>
      <c r="E112" s="925"/>
      <c r="F112" s="918"/>
      <c r="G112" s="926"/>
      <c r="H112" s="926"/>
      <c r="I112" s="926"/>
      <c r="J112" s="926"/>
      <c r="K112" s="926"/>
      <c r="L112" s="926"/>
      <c r="M112" s="926"/>
      <c r="N112" s="926"/>
      <c r="O112" s="926"/>
      <c r="P112" s="926"/>
      <c r="Q112" s="926"/>
      <c r="R112" s="926"/>
      <c r="S112" s="926"/>
      <c r="T112" s="926"/>
      <c r="U112" s="920"/>
    </row>
    <row r="113" spans="1:21" ht="24" customHeight="1">
      <c r="A113" s="928"/>
      <c r="B113" s="921" t="s">
        <v>488</v>
      </c>
      <c r="C113" s="923" t="s">
        <v>484</v>
      </c>
      <c r="D113" s="286" t="s">
        <v>485</v>
      </c>
      <c r="E113" s="925"/>
      <c r="F113" s="918"/>
      <c r="G113" s="918"/>
      <c r="H113" s="926">
        <v>0.95</v>
      </c>
      <c r="I113" s="926">
        <v>0.9405</v>
      </c>
      <c r="J113" s="926">
        <v>0.82764000000000004</v>
      </c>
      <c r="K113" s="926">
        <v>0.75315240000000006</v>
      </c>
      <c r="L113" s="926">
        <v>0.70043173200000008</v>
      </c>
      <c r="M113" s="926">
        <v>0.65840582808000003</v>
      </c>
      <c r="N113" s="926">
        <v>0.62548553667600004</v>
      </c>
      <c r="O113" s="926">
        <v>0.60046611520895998</v>
      </c>
      <c r="P113" s="926">
        <v>0.58845679290478081</v>
      </c>
      <c r="Q113" s="926">
        <v>0.55903395325954175</v>
      </c>
      <c r="R113" s="926">
        <v>0.5366725951291601</v>
      </c>
      <c r="S113" s="926">
        <v>0.52593914322657687</v>
      </c>
      <c r="T113" s="926">
        <v>0.52067975179431114</v>
      </c>
      <c r="U113" s="920">
        <v>0.5102661567584249</v>
      </c>
    </row>
    <row r="114" spans="1:21" ht="24" customHeight="1">
      <c r="A114" s="928"/>
      <c r="B114" s="922"/>
      <c r="C114" s="927"/>
      <c r="D114" s="287" t="s">
        <v>486</v>
      </c>
      <c r="E114" s="925"/>
      <c r="F114" s="918"/>
      <c r="G114" s="918"/>
      <c r="H114" s="926"/>
      <c r="I114" s="926"/>
      <c r="J114" s="926"/>
      <c r="K114" s="926"/>
      <c r="L114" s="926"/>
      <c r="M114" s="926"/>
      <c r="N114" s="926"/>
      <c r="O114" s="926"/>
      <c r="P114" s="926"/>
      <c r="Q114" s="926"/>
      <c r="R114" s="926"/>
      <c r="S114" s="926"/>
      <c r="T114" s="926"/>
      <c r="U114" s="920"/>
    </row>
    <row r="115" spans="1:21" ht="24" customHeight="1">
      <c r="A115" s="928"/>
      <c r="B115" s="921" t="s">
        <v>489</v>
      </c>
      <c r="C115" s="923" t="s">
        <v>484</v>
      </c>
      <c r="D115" s="286" t="s">
        <v>485</v>
      </c>
      <c r="E115" s="925"/>
      <c r="F115" s="918"/>
      <c r="G115" s="918"/>
      <c r="H115" s="918"/>
      <c r="I115" s="926">
        <v>0.99</v>
      </c>
      <c r="J115" s="926">
        <v>0.87119999999999997</v>
      </c>
      <c r="K115" s="926">
        <v>0.79279200000000005</v>
      </c>
      <c r="L115" s="926">
        <v>0.7372965600000001</v>
      </c>
      <c r="M115" s="926">
        <v>0.69305876640000008</v>
      </c>
      <c r="N115" s="926">
        <v>0.65840582808000003</v>
      </c>
      <c r="O115" s="926">
        <v>0.63206959495680004</v>
      </c>
      <c r="P115" s="926">
        <v>0.619428203057664</v>
      </c>
      <c r="Q115" s="926">
        <v>0.58845679290478081</v>
      </c>
      <c r="R115" s="926">
        <v>0.56491852118858954</v>
      </c>
      <c r="S115" s="926">
        <v>0.55362015076481774</v>
      </c>
      <c r="T115" s="926">
        <v>0.54808394925716952</v>
      </c>
      <c r="U115" s="920">
        <v>0.53712227027202608</v>
      </c>
    </row>
    <row r="116" spans="1:21" ht="24" customHeight="1">
      <c r="A116" s="928"/>
      <c r="B116" s="922"/>
      <c r="C116" s="927"/>
      <c r="D116" s="287" t="s">
        <v>486</v>
      </c>
      <c r="E116" s="925"/>
      <c r="F116" s="918"/>
      <c r="G116" s="918"/>
      <c r="H116" s="918"/>
      <c r="I116" s="926"/>
      <c r="J116" s="926"/>
      <c r="K116" s="926"/>
      <c r="L116" s="926"/>
      <c r="M116" s="926"/>
      <c r="N116" s="926"/>
      <c r="O116" s="926"/>
      <c r="P116" s="926"/>
      <c r="Q116" s="926"/>
      <c r="R116" s="926"/>
      <c r="S116" s="926"/>
      <c r="T116" s="926"/>
      <c r="U116" s="920"/>
    </row>
    <row r="117" spans="1:21" ht="24" customHeight="1">
      <c r="A117" s="928"/>
      <c r="B117" s="921" t="s">
        <v>490</v>
      </c>
      <c r="C117" s="923" t="s">
        <v>484</v>
      </c>
      <c r="D117" s="286" t="s">
        <v>485</v>
      </c>
      <c r="E117" s="925"/>
      <c r="F117" s="918"/>
      <c r="G117" s="918"/>
      <c r="H117" s="918"/>
      <c r="I117" s="918"/>
      <c r="J117" s="926">
        <v>0.88</v>
      </c>
      <c r="K117" s="926">
        <v>0.80080000000000007</v>
      </c>
      <c r="L117" s="926">
        <v>0.74474400000000007</v>
      </c>
      <c r="M117" s="926">
        <v>0.70005936000000002</v>
      </c>
      <c r="N117" s="926">
        <v>0.665056392</v>
      </c>
      <c r="O117" s="926">
        <v>0.63845413631999992</v>
      </c>
      <c r="P117" s="926">
        <v>0.62568505359359994</v>
      </c>
      <c r="Q117" s="926">
        <v>0.59440080091391989</v>
      </c>
      <c r="R117" s="926">
        <v>0.57062476887736302</v>
      </c>
      <c r="S117" s="926">
        <v>0.55921227349981573</v>
      </c>
      <c r="T117" s="926">
        <v>0.55362015076481752</v>
      </c>
      <c r="U117" s="920">
        <v>0.54254774774952119</v>
      </c>
    </row>
    <row r="118" spans="1:21" ht="24" customHeight="1">
      <c r="A118" s="928"/>
      <c r="B118" s="922"/>
      <c r="C118" s="927"/>
      <c r="D118" s="287" t="s">
        <v>486</v>
      </c>
      <c r="E118" s="925"/>
      <c r="F118" s="918"/>
      <c r="G118" s="918"/>
      <c r="H118" s="918"/>
      <c r="I118" s="918"/>
      <c r="J118" s="926"/>
      <c r="K118" s="926"/>
      <c r="L118" s="926"/>
      <c r="M118" s="926"/>
      <c r="N118" s="926"/>
      <c r="O118" s="926"/>
      <c r="P118" s="926"/>
      <c r="Q118" s="926"/>
      <c r="R118" s="926"/>
      <c r="S118" s="926"/>
      <c r="T118" s="926"/>
      <c r="U118" s="920"/>
    </row>
    <row r="119" spans="1:21" ht="24" customHeight="1">
      <c r="A119" s="928"/>
      <c r="B119" s="921" t="s">
        <v>491</v>
      </c>
      <c r="C119" s="923" t="s">
        <v>484</v>
      </c>
      <c r="D119" s="286" t="s">
        <v>485</v>
      </c>
      <c r="E119" s="925"/>
      <c r="F119" s="918"/>
      <c r="G119" s="918"/>
      <c r="H119" s="918"/>
      <c r="I119" s="918"/>
      <c r="J119" s="918"/>
      <c r="K119" s="926">
        <v>0.91</v>
      </c>
      <c r="L119" s="926">
        <v>0.84630000000000005</v>
      </c>
      <c r="M119" s="926">
        <v>0.79552199999999995</v>
      </c>
      <c r="N119" s="926">
        <v>0.75574589999999997</v>
      </c>
      <c r="O119" s="926">
        <v>0.72551606399999991</v>
      </c>
      <c r="P119" s="926">
        <v>0.71100574271999994</v>
      </c>
      <c r="Q119" s="926">
        <v>0.67545545558399989</v>
      </c>
      <c r="R119" s="926">
        <v>0.64843723736063985</v>
      </c>
      <c r="S119" s="926">
        <v>0.63546849261342708</v>
      </c>
      <c r="T119" s="926">
        <v>0.62911380768729286</v>
      </c>
      <c r="U119" s="920">
        <v>0.61653153153354701</v>
      </c>
    </row>
    <row r="120" spans="1:21" ht="24" customHeight="1">
      <c r="A120" s="928"/>
      <c r="B120" s="922"/>
      <c r="C120" s="927"/>
      <c r="D120" s="287" t="s">
        <v>486</v>
      </c>
      <c r="E120" s="925"/>
      <c r="F120" s="918"/>
      <c r="G120" s="918"/>
      <c r="H120" s="918"/>
      <c r="I120" s="918"/>
      <c r="J120" s="918"/>
      <c r="K120" s="926"/>
      <c r="L120" s="926"/>
      <c r="M120" s="926"/>
      <c r="N120" s="926"/>
      <c r="O120" s="926"/>
      <c r="P120" s="926"/>
      <c r="Q120" s="926"/>
      <c r="R120" s="926"/>
      <c r="S120" s="926"/>
      <c r="T120" s="926"/>
      <c r="U120" s="920"/>
    </row>
    <row r="121" spans="1:21" ht="24" customHeight="1">
      <c r="A121" s="928"/>
      <c r="B121" s="921" t="s">
        <v>492</v>
      </c>
      <c r="C121" s="923" t="s">
        <v>484</v>
      </c>
      <c r="D121" s="286" t="s">
        <v>485</v>
      </c>
      <c r="E121" s="925"/>
      <c r="F121" s="918"/>
      <c r="G121" s="918"/>
      <c r="H121" s="918"/>
      <c r="I121" s="918"/>
      <c r="J121" s="918"/>
      <c r="K121" s="918"/>
      <c r="L121" s="926">
        <v>0.93</v>
      </c>
      <c r="M121" s="926">
        <v>0.87419999999999998</v>
      </c>
      <c r="N121" s="926">
        <v>0.83048999999999995</v>
      </c>
      <c r="O121" s="926">
        <v>0.79727039999999993</v>
      </c>
      <c r="P121" s="926">
        <v>0.78132499199999994</v>
      </c>
      <c r="Q121" s="926">
        <v>0.74225874239999989</v>
      </c>
      <c r="R121" s="926">
        <v>0.71256839270399985</v>
      </c>
      <c r="S121" s="926">
        <v>0.69831702484991987</v>
      </c>
      <c r="T121" s="926">
        <v>0.69133385460142061</v>
      </c>
      <c r="U121" s="920">
        <v>0.67750717750939216</v>
      </c>
    </row>
    <row r="122" spans="1:21" ht="24" customHeight="1">
      <c r="A122" s="928"/>
      <c r="B122" s="922"/>
      <c r="C122" s="927"/>
      <c r="D122" s="287" t="s">
        <v>486</v>
      </c>
      <c r="E122" s="925"/>
      <c r="F122" s="918"/>
      <c r="G122" s="918"/>
      <c r="H122" s="918"/>
      <c r="I122" s="918"/>
      <c r="J122" s="918"/>
      <c r="K122" s="918"/>
      <c r="L122" s="926"/>
      <c r="M122" s="926"/>
      <c r="N122" s="926"/>
      <c r="O122" s="926"/>
      <c r="P122" s="926"/>
      <c r="Q122" s="926"/>
      <c r="R122" s="926"/>
      <c r="S122" s="926"/>
      <c r="T122" s="926"/>
      <c r="U122" s="920"/>
    </row>
    <row r="123" spans="1:21" ht="24" customHeight="1">
      <c r="A123" s="928"/>
      <c r="B123" s="921" t="s">
        <v>493</v>
      </c>
      <c r="C123" s="923" t="s">
        <v>484</v>
      </c>
      <c r="D123" s="286" t="s">
        <v>485</v>
      </c>
      <c r="E123" s="925"/>
      <c r="F123" s="918"/>
      <c r="G123" s="918"/>
      <c r="H123" s="918"/>
      <c r="I123" s="918"/>
      <c r="J123" s="918"/>
      <c r="K123" s="918"/>
      <c r="L123" s="918"/>
      <c r="M123" s="926">
        <v>0.94</v>
      </c>
      <c r="N123" s="926">
        <v>0.8929999999999999</v>
      </c>
      <c r="O123" s="926">
        <v>0.85727999999999993</v>
      </c>
      <c r="P123" s="926">
        <v>0.84013439999999995</v>
      </c>
      <c r="Q123" s="926">
        <v>0.79812767999999989</v>
      </c>
      <c r="R123" s="926">
        <v>0.76620257279999993</v>
      </c>
      <c r="S123" s="926">
        <v>0.75087852134399991</v>
      </c>
      <c r="T123" s="926">
        <v>0.7433697361305599</v>
      </c>
      <c r="U123" s="920">
        <v>0.72850234140794867</v>
      </c>
    </row>
    <row r="124" spans="1:21" ht="24" customHeight="1">
      <c r="A124" s="928"/>
      <c r="B124" s="922"/>
      <c r="C124" s="927"/>
      <c r="D124" s="287" t="s">
        <v>486</v>
      </c>
      <c r="E124" s="925"/>
      <c r="F124" s="918"/>
      <c r="G124" s="918"/>
      <c r="H124" s="918"/>
      <c r="I124" s="918"/>
      <c r="J124" s="918"/>
      <c r="K124" s="918"/>
      <c r="L124" s="918"/>
      <c r="M124" s="926"/>
      <c r="N124" s="926"/>
      <c r="O124" s="926"/>
      <c r="P124" s="926"/>
      <c r="Q124" s="926"/>
      <c r="R124" s="926"/>
      <c r="S124" s="926"/>
      <c r="T124" s="926"/>
      <c r="U124" s="920"/>
    </row>
    <row r="125" spans="1:21" ht="24" customHeight="1">
      <c r="A125" s="928"/>
      <c r="B125" s="921" t="s">
        <v>494</v>
      </c>
      <c r="C125" s="923" t="s">
        <v>484</v>
      </c>
      <c r="D125" s="286" t="s">
        <v>485</v>
      </c>
      <c r="E125" s="925"/>
      <c r="F125" s="918"/>
      <c r="G125" s="918"/>
      <c r="H125" s="918"/>
      <c r="I125" s="918"/>
      <c r="J125" s="918"/>
      <c r="K125" s="918"/>
      <c r="L125" s="918"/>
      <c r="M125" s="918"/>
      <c r="N125" s="926">
        <v>0.95</v>
      </c>
      <c r="O125" s="926">
        <v>0.91199999999999992</v>
      </c>
      <c r="P125" s="926">
        <v>0.89375999999999989</v>
      </c>
      <c r="Q125" s="926">
        <v>0.84907199999999983</v>
      </c>
      <c r="R125" s="926">
        <v>0.8151091199999998</v>
      </c>
      <c r="S125" s="926">
        <v>0.79880693759999977</v>
      </c>
      <c r="T125" s="926">
        <v>0.79081886822399972</v>
      </c>
      <c r="U125" s="920">
        <v>0.77500249085951967</v>
      </c>
    </row>
    <row r="126" spans="1:21" ht="24" customHeight="1">
      <c r="A126" s="928"/>
      <c r="B126" s="922"/>
      <c r="C126" s="927"/>
      <c r="D126" s="287" t="s">
        <v>486</v>
      </c>
      <c r="E126" s="925"/>
      <c r="F126" s="918"/>
      <c r="G126" s="918"/>
      <c r="H126" s="918"/>
      <c r="I126" s="918"/>
      <c r="J126" s="918"/>
      <c r="K126" s="918"/>
      <c r="L126" s="918"/>
      <c r="M126" s="918"/>
      <c r="N126" s="926"/>
      <c r="O126" s="926"/>
      <c r="P126" s="926"/>
      <c r="Q126" s="926"/>
      <c r="R126" s="926"/>
      <c r="S126" s="926"/>
      <c r="T126" s="926"/>
      <c r="U126" s="920"/>
    </row>
    <row r="127" spans="1:21" ht="24" customHeight="1">
      <c r="A127" s="928"/>
      <c r="B127" s="921" t="s">
        <v>495</v>
      </c>
      <c r="C127" s="923" t="s">
        <v>484</v>
      </c>
      <c r="D127" s="286" t="s">
        <v>485</v>
      </c>
      <c r="E127" s="925"/>
      <c r="F127" s="918"/>
      <c r="G127" s="918"/>
      <c r="H127" s="918"/>
      <c r="I127" s="918"/>
      <c r="J127" s="918"/>
      <c r="K127" s="918"/>
      <c r="L127" s="918"/>
      <c r="M127" s="918"/>
      <c r="N127" s="918"/>
      <c r="O127" s="926">
        <v>0.96</v>
      </c>
      <c r="P127" s="926">
        <v>0.94079999999999997</v>
      </c>
      <c r="Q127" s="926">
        <v>0.89375999999999989</v>
      </c>
      <c r="R127" s="926">
        <v>0.85800959999999982</v>
      </c>
      <c r="S127" s="926">
        <v>0.84084940799999985</v>
      </c>
      <c r="T127" s="926">
        <v>0.83244091391999986</v>
      </c>
      <c r="U127" s="920">
        <v>0.81579209564159982</v>
      </c>
    </row>
    <row r="128" spans="1:21" ht="24" customHeight="1">
      <c r="A128" s="928"/>
      <c r="B128" s="922"/>
      <c r="C128" s="927"/>
      <c r="D128" s="287" t="s">
        <v>486</v>
      </c>
      <c r="E128" s="925"/>
      <c r="F128" s="918"/>
      <c r="G128" s="918"/>
      <c r="H128" s="918"/>
      <c r="I128" s="918"/>
      <c r="J128" s="918"/>
      <c r="K128" s="918"/>
      <c r="L128" s="918"/>
      <c r="M128" s="918"/>
      <c r="N128" s="918"/>
      <c r="O128" s="926"/>
      <c r="P128" s="926"/>
      <c r="Q128" s="926"/>
      <c r="R128" s="926"/>
      <c r="S128" s="926"/>
      <c r="T128" s="926"/>
      <c r="U128" s="920"/>
    </row>
    <row r="129" spans="1:21" ht="24" customHeight="1">
      <c r="A129" s="928"/>
      <c r="B129" s="921" t="s">
        <v>496</v>
      </c>
      <c r="C129" s="923" t="s">
        <v>484</v>
      </c>
      <c r="D129" s="286" t="s">
        <v>485</v>
      </c>
      <c r="E129" s="925"/>
      <c r="F129" s="918"/>
      <c r="G129" s="918"/>
      <c r="H129" s="918"/>
      <c r="I129" s="918"/>
      <c r="J129" s="918"/>
      <c r="K129" s="918"/>
      <c r="L129" s="918"/>
      <c r="M129" s="918"/>
      <c r="N129" s="918"/>
      <c r="O129" s="918"/>
      <c r="P129" s="926">
        <v>0.98</v>
      </c>
      <c r="Q129" s="926">
        <v>0.93099999999999994</v>
      </c>
      <c r="R129" s="926">
        <v>0.89375999999999989</v>
      </c>
      <c r="S129" s="926">
        <v>0.87588479999999991</v>
      </c>
      <c r="T129" s="926">
        <v>0.86712595199999987</v>
      </c>
      <c r="U129" s="920">
        <v>0.84978343295999981</v>
      </c>
    </row>
    <row r="130" spans="1:21" ht="24" customHeight="1">
      <c r="A130" s="928"/>
      <c r="B130" s="922"/>
      <c r="C130" s="927"/>
      <c r="D130" s="287" t="s">
        <v>486</v>
      </c>
      <c r="E130" s="925"/>
      <c r="F130" s="918"/>
      <c r="G130" s="918"/>
      <c r="H130" s="918"/>
      <c r="I130" s="918"/>
      <c r="J130" s="918"/>
      <c r="K130" s="918"/>
      <c r="L130" s="918"/>
      <c r="M130" s="918"/>
      <c r="N130" s="918"/>
      <c r="O130" s="918"/>
      <c r="P130" s="926"/>
      <c r="Q130" s="926"/>
      <c r="R130" s="926"/>
      <c r="S130" s="926"/>
      <c r="T130" s="926"/>
      <c r="U130" s="920"/>
    </row>
    <row r="131" spans="1:21" ht="24" customHeight="1">
      <c r="A131" s="928"/>
      <c r="B131" s="921" t="s">
        <v>497</v>
      </c>
      <c r="C131" s="923" t="s">
        <v>484</v>
      </c>
      <c r="D131" s="286" t="s">
        <v>485</v>
      </c>
      <c r="E131" s="925"/>
      <c r="F131" s="918"/>
      <c r="G131" s="918"/>
      <c r="H131" s="918"/>
      <c r="I131" s="918"/>
      <c r="J131" s="918"/>
      <c r="K131" s="918"/>
      <c r="L131" s="918"/>
      <c r="M131" s="918"/>
      <c r="N131" s="918"/>
      <c r="O131" s="918"/>
      <c r="P131" s="918"/>
      <c r="Q131" s="926">
        <v>0.95</v>
      </c>
      <c r="R131" s="926">
        <v>0.91199999999999992</v>
      </c>
      <c r="S131" s="926">
        <v>0.89375999999999989</v>
      </c>
      <c r="T131" s="926">
        <v>0.8848223999999999</v>
      </c>
      <c r="U131" s="920">
        <v>0.86712595199999987</v>
      </c>
    </row>
    <row r="132" spans="1:21" ht="24" customHeight="1">
      <c r="A132" s="928"/>
      <c r="B132" s="922"/>
      <c r="C132" s="927"/>
      <c r="D132" s="287" t="s">
        <v>486</v>
      </c>
      <c r="E132" s="925"/>
      <c r="F132" s="918"/>
      <c r="G132" s="918"/>
      <c r="H132" s="918"/>
      <c r="I132" s="918"/>
      <c r="J132" s="918"/>
      <c r="K132" s="918"/>
      <c r="L132" s="918"/>
      <c r="M132" s="918"/>
      <c r="N132" s="918"/>
      <c r="O132" s="918"/>
      <c r="P132" s="918"/>
      <c r="Q132" s="926"/>
      <c r="R132" s="926"/>
      <c r="S132" s="926"/>
      <c r="T132" s="926"/>
      <c r="U132" s="920"/>
    </row>
    <row r="133" spans="1:21" ht="24" customHeight="1">
      <c r="A133" s="928"/>
      <c r="B133" s="921" t="s">
        <v>498</v>
      </c>
      <c r="C133" s="923" t="s">
        <v>484</v>
      </c>
      <c r="D133" s="286" t="s">
        <v>485</v>
      </c>
      <c r="E133" s="925"/>
      <c r="F133" s="918"/>
      <c r="G133" s="918"/>
      <c r="H133" s="918"/>
      <c r="I133" s="918"/>
      <c r="J133" s="918"/>
      <c r="K133" s="918"/>
      <c r="L133" s="918"/>
      <c r="M133" s="918"/>
      <c r="N133" s="918"/>
      <c r="O133" s="918"/>
      <c r="P133" s="918"/>
      <c r="Q133" s="918"/>
      <c r="R133" s="926">
        <v>0.96</v>
      </c>
      <c r="S133" s="926">
        <v>0.94079999999999997</v>
      </c>
      <c r="T133" s="926">
        <v>0.931392</v>
      </c>
      <c r="U133" s="920">
        <v>0.91276415999999994</v>
      </c>
    </row>
    <row r="134" spans="1:21" ht="24" customHeight="1">
      <c r="A134" s="928"/>
      <c r="B134" s="922"/>
      <c r="C134" s="927"/>
      <c r="D134" s="287" t="s">
        <v>486</v>
      </c>
      <c r="E134" s="925"/>
      <c r="F134" s="918"/>
      <c r="G134" s="918"/>
      <c r="H134" s="918"/>
      <c r="I134" s="918"/>
      <c r="J134" s="918"/>
      <c r="K134" s="918"/>
      <c r="L134" s="918"/>
      <c r="M134" s="918"/>
      <c r="N134" s="918"/>
      <c r="O134" s="918"/>
      <c r="P134" s="918"/>
      <c r="Q134" s="918"/>
      <c r="R134" s="926"/>
      <c r="S134" s="926"/>
      <c r="T134" s="926"/>
      <c r="U134" s="920"/>
    </row>
    <row r="135" spans="1:21" ht="24" customHeight="1">
      <c r="A135" s="928"/>
      <c r="B135" s="921" t="s">
        <v>499</v>
      </c>
      <c r="C135" s="923" t="s">
        <v>484</v>
      </c>
      <c r="D135" s="286" t="s">
        <v>485</v>
      </c>
      <c r="E135" s="925"/>
      <c r="F135" s="918"/>
      <c r="G135" s="918"/>
      <c r="H135" s="918"/>
      <c r="I135" s="918"/>
      <c r="J135" s="918"/>
      <c r="K135" s="918"/>
      <c r="L135" s="918"/>
      <c r="M135" s="918"/>
      <c r="N135" s="918"/>
      <c r="O135" s="918"/>
      <c r="P135" s="918"/>
      <c r="Q135" s="918"/>
      <c r="R135" s="918"/>
      <c r="S135" s="926">
        <v>0.98</v>
      </c>
      <c r="T135" s="926">
        <v>0.97019999999999995</v>
      </c>
      <c r="U135" s="920">
        <v>0.95079599999999997</v>
      </c>
    </row>
    <row r="136" spans="1:21" ht="24" customHeight="1">
      <c r="A136" s="928"/>
      <c r="B136" s="922"/>
      <c r="C136" s="927"/>
      <c r="D136" s="287" t="s">
        <v>486</v>
      </c>
      <c r="E136" s="925"/>
      <c r="F136" s="918"/>
      <c r="G136" s="918"/>
      <c r="H136" s="918"/>
      <c r="I136" s="918"/>
      <c r="J136" s="918"/>
      <c r="K136" s="918"/>
      <c r="L136" s="918"/>
      <c r="M136" s="918"/>
      <c r="N136" s="918"/>
      <c r="O136" s="918"/>
      <c r="P136" s="918"/>
      <c r="Q136" s="918"/>
      <c r="R136" s="918"/>
      <c r="S136" s="926"/>
      <c r="T136" s="926"/>
      <c r="U136" s="920"/>
    </row>
    <row r="137" spans="1:21" ht="24" customHeight="1">
      <c r="A137" s="928"/>
      <c r="B137" s="921" t="s">
        <v>500</v>
      </c>
      <c r="C137" s="923" t="s">
        <v>484</v>
      </c>
      <c r="D137" s="286" t="s">
        <v>485</v>
      </c>
      <c r="E137" s="925"/>
      <c r="F137" s="918"/>
      <c r="G137" s="918"/>
      <c r="H137" s="918"/>
      <c r="I137" s="918"/>
      <c r="J137" s="918"/>
      <c r="K137" s="918"/>
      <c r="L137" s="918"/>
      <c r="M137" s="918"/>
      <c r="N137" s="918"/>
      <c r="O137" s="918"/>
      <c r="P137" s="918"/>
      <c r="Q137" s="918"/>
      <c r="R137" s="918"/>
      <c r="S137" s="918"/>
      <c r="T137" s="926">
        <v>0.99</v>
      </c>
      <c r="U137" s="920">
        <v>0.97019999999999995</v>
      </c>
    </row>
    <row r="138" spans="1:21" ht="24" customHeight="1">
      <c r="A138" s="928"/>
      <c r="B138" s="922"/>
      <c r="C138" s="927"/>
      <c r="D138" s="287" t="s">
        <v>486</v>
      </c>
      <c r="E138" s="925"/>
      <c r="F138" s="918"/>
      <c r="G138" s="918"/>
      <c r="H138" s="918"/>
      <c r="I138" s="918"/>
      <c r="J138" s="918"/>
      <c r="K138" s="918"/>
      <c r="L138" s="918"/>
      <c r="M138" s="918"/>
      <c r="N138" s="918"/>
      <c r="O138" s="918"/>
      <c r="P138" s="918"/>
      <c r="Q138" s="918"/>
      <c r="R138" s="918"/>
      <c r="S138" s="918"/>
      <c r="T138" s="926"/>
      <c r="U138" s="920"/>
    </row>
    <row r="139" spans="1:21" ht="24" customHeight="1">
      <c r="A139" s="928"/>
      <c r="B139" s="921" t="s">
        <v>501</v>
      </c>
      <c r="C139" s="923" t="s">
        <v>484</v>
      </c>
      <c r="D139" s="286" t="s">
        <v>485</v>
      </c>
      <c r="E139" s="925"/>
      <c r="F139" s="918"/>
      <c r="G139" s="918"/>
      <c r="H139" s="918"/>
      <c r="I139" s="918"/>
      <c r="J139" s="918"/>
      <c r="K139" s="918"/>
      <c r="L139" s="918"/>
      <c r="M139" s="918"/>
      <c r="N139" s="918"/>
      <c r="O139" s="918"/>
      <c r="P139" s="918"/>
      <c r="Q139" s="918"/>
      <c r="R139" s="918"/>
      <c r="S139" s="918"/>
      <c r="T139" s="918"/>
      <c r="U139" s="920">
        <v>0.98</v>
      </c>
    </row>
    <row r="140" spans="1:21" ht="24" customHeight="1">
      <c r="A140" s="928"/>
      <c r="B140" s="922"/>
      <c r="C140" s="927"/>
      <c r="D140" s="287" t="s">
        <v>486</v>
      </c>
      <c r="E140" s="925"/>
      <c r="F140" s="918"/>
      <c r="G140" s="918"/>
      <c r="H140" s="918"/>
      <c r="I140" s="918"/>
      <c r="J140" s="918"/>
      <c r="K140" s="918"/>
      <c r="L140" s="918"/>
      <c r="M140" s="918"/>
      <c r="N140" s="918"/>
      <c r="O140" s="918"/>
      <c r="P140" s="918"/>
      <c r="Q140" s="918"/>
      <c r="R140" s="918"/>
      <c r="S140" s="918"/>
      <c r="T140" s="918"/>
      <c r="U140" s="920"/>
    </row>
    <row r="141" spans="1:21" ht="24" customHeight="1">
      <c r="A141" s="928"/>
      <c r="B141" s="921" t="s">
        <v>203</v>
      </c>
      <c r="C141" s="923" t="s">
        <v>484</v>
      </c>
      <c r="D141" s="286" t="s">
        <v>485</v>
      </c>
      <c r="E141" s="925"/>
      <c r="F141" s="918"/>
      <c r="G141" s="918"/>
      <c r="H141" s="918"/>
      <c r="I141" s="918"/>
      <c r="J141" s="918"/>
      <c r="K141" s="918"/>
      <c r="L141" s="918"/>
      <c r="M141" s="918"/>
      <c r="N141" s="918"/>
      <c r="O141" s="918"/>
      <c r="P141" s="918"/>
      <c r="Q141" s="918"/>
      <c r="R141" s="918"/>
      <c r="S141" s="918"/>
      <c r="T141" s="918"/>
      <c r="U141" s="919"/>
    </row>
    <row r="142" spans="1:21" ht="24" customHeight="1">
      <c r="A142" s="928"/>
      <c r="B142" s="922"/>
      <c r="C142" s="924"/>
      <c r="D142" s="287" t="s">
        <v>486</v>
      </c>
      <c r="E142" s="925"/>
      <c r="F142" s="918"/>
      <c r="G142" s="918"/>
      <c r="H142" s="918"/>
      <c r="I142" s="918"/>
      <c r="J142" s="918"/>
      <c r="K142" s="918"/>
      <c r="L142" s="918"/>
      <c r="M142" s="918"/>
      <c r="N142" s="918"/>
      <c r="O142" s="918"/>
      <c r="P142" s="918"/>
      <c r="Q142" s="918"/>
      <c r="R142" s="918"/>
      <c r="S142" s="918"/>
      <c r="T142" s="918"/>
      <c r="U142" s="919"/>
    </row>
    <row r="143" spans="1:21" ht="24" customHeight="1">
      <c r="A143" s="928" t="s">
        <v>209</v>
      </c>
      <c r="B143" s="921" t="s">
        <v>483</v>
      </c>
      <c r="C143" s="923" t="s">
        <v>484</v>
      </c>
      <c r="D143" s="286" t="s">
        <v>485</v>
      </c>
      <c r="E143" s="929"/>
      <c r="F143" s="926">
        <v>0.63</v>
      </c>
      <c r="G143" s="926">
        <v>0.47249999999999998</v>
      </c>
      <c r="H143" s="926">
        <v>0.4536</v>
      </c>
      <c r="I143" s="926">
        <v>0.44452799999999998</v>
      </c>
      <c r="J143" s="926">
        <v>0.39118463999999997</v>
      </c>
      <c r="K143" s="926">
        <v>0.35597802239999998</v>
      </c>
      <c r="L143" s="926">
        <v>0.331059560832</v>
      </c>
      <c r="M143" s="926">
        <v>0.31119598718207997</v>
      </c>
      <c r="N143" s="926">
        <v>0.29563618782297596</v>
      </c>
      <c r="O143" s="926">
        <v>0.28381074031005693</v>
      </c>
      <c r="P143" s="926">
        <v>0.27813452550385581</v>
      </c>
      <c r="Q143" s="926">
        <v>0.26422779922866302</v>
      </c>
      <c r="R143" s="926">
        <v>0.25365868725951651</v>
      </c>
      <c r="S143" s="926">
        <v>0.24858551351432617</v>
      </c>
      <c r="T143" s="926">
        <v>0.24609965837918291</v>
      </c>
      <c r="U143" s="920">
        <v>0.24117766521159925</v>
      </c>
    </row>
    <row r="144" spans="1:21" ht="24" customHeight="1">
      <c r="A144" s="928"/>
      <c r="B144" s="922"/>
      <c r="C144" s="927"/>
      <c r="D144" s="287" t="s">
        <v>486</v>
      </c>
      <c r="E144" s="929"/>
      <c r="F144" s="926"/>
      <c r="G144" s="926"/>
      <c r="H144" s="926"/>
      <c r="I144" s="926"/>
      <c r="J144" s="926"/>
      <c r="K144" s="926"/>
      <c r="L144" s="926"/>
      <c r="M144" s="926"/>
      <c r="N144" s="926"/>
      <c r="O144" s="926"/>
      <c r="P144" s="926"/>
      <c r="Q144" s="926"/>
      <c r="R144" s="926"/>
      <c r="S144" s="926"/>
      <c r="T144" s="926"/>
      <c r="U144" s="920"/>
    </row>
    <row r="145" spans="1:21" ht="24" customHeight="1">
      <c r="A145" s="928"/>
      <c r="B145" s="921" t="s">
        <v>487</v>
      </c>
      <c r="C145" s="923" t="s">
        <v>484</v>
      </c>
      <c r="D145" s="286" t="s">
        <v>485</v>
      </c>
      <c r="E145" s="925"/>
      <c r="F145" s="918"/>
      <c r="G145" s="926">
        <v>0.75</v>
      </c>
      <c r="H145" s="926">
        <v>0.72</v>
      </c>
      <c r="I145" s="926">
        <v>0.7056</v>
      </c>
      <c r="J145" s="926">
        <v>0.62092800000000004</v>
      </c>
      <c r="K145" s="926">
        <v>0.56504448000000007</v>
      </c>
      <c r="L145" s="926">
        <v>0.52549136640000005</v>
      </c>
      <c r="M145" s="926">
        <v>0.49396188441600003</v>
      </c>
      <c r="N145" s="926">
        <v>0.46926379019519998</v>
      </c>
      <c r="O145" s="926">
        <v>0.45049323858739199</v>
      </c>
      <c r="P145" s="926">
        <v>0.44148337381564412</v>
      </c>
      <c r="Q145" s="926">
        <v>0.41940920512486191</v>
      </c>
      <c r="R145" s="926">
        <v>0.4026328369198674</v>
      </c>
      <c r="S145" s="926">
        <v>0.39458018018147006</v>
      </c>
      <c r="T145" s="926">
        <v>0.39063437837965537</v>
      </c>
      <c r="U145" s="920">
        <v>0.38282169081206224</v>
      </c>
    </row>
    <row r="146" spans="1:21" ht="24" customHeight="1">
      <c r="A146" s="928"/>
      <c r="B146" s="922"/>
      <c r="C146" s="927"/>
      <c r="D146" s="287" t="s">
        <v>486</v>
      </c>
      <c r="E146" s="925"/>
      <c r="F146" s="918"/>
      <c r="G146" s="926"/>
      <c r="H146" s="926"/>
      <c r="I146" s="926"/>
      <c r="J146" s="926"/>
      <c r="K146" s="926"/>
      <c r="L146" s="926"/>
      <c r="M146" s="926"/>
      <c r="N146" s="926"/>
      <c r="O146" s="926"/>
      <c r="P146" s="926"/>
      <c r="Q146" s="926"/>
      <c r="R146" s="926"/>
      <c r="S146" s="926"/>
      <c r="T146" s="926"/>
      <c r="U146" s="920"/>
    </row>
    <row r="147" spans="1:21" ht="24" customHeight="1">
      <c r="A147" s="928"/>
      <c r="B147" s="921" t="s">
        <v>488</v>
      </c>
      <c r="C147" s="923" t="s">
        <v>484</v>
      </c>
      <c r="D147" s="286" t="s">
        <v>485</v>
      </c>
      <c r="E147" s="925"/>
      <c r="F147" s="918"/>
      <c r="G147" s="918"/>
      <c r="H147" s="926">
        <v>0.96</v>
      </c>
      <c r="I147" s="926">
        <v>0.94079999999999997</v>
      </c>
      <c r="J147" s="926">
        <v>0.82790399999999997</v>
      </c>
      <c r="K147" s="926">
        <v>0.75339263999999995</v>
      </c>
      <c r="L147" s="926">
        <v>0.70065515519999999</v>
      </c>
      <c r="M147" s="926">
        <v>0.65861584588799993</v>
      </c>
      <c r="N147" s="926">
        <v>0.62568505359359994</v>
      </c>
      <c r="O147" s="926">
        <v>0.60065765144985594</v>
      </c>
      <c r="P147" s="926">
        <v>0.58864449842085886</v>
      </c>
      <c r="Q147" s="926">
        <v>0.55921227349981595</v>
      </c>
      <c r="R147" s="926">
        <v>0.53684378255982335</v>
      </c>
      <c r="S147" s="926">
        <v>0.52610690690862683</v>
      </c>
      <c r="T147" s="926">
        <v>0.52084583783954053</v>
      </c>
      <c r="U147" s="920">
        <v>0.51042892108274973</v>
      </c>
    </row>
    <row r="148" spans="1:21" ht="24" customHeight="1">
      <c r="A148" s="928"/>
      <c r="B148" s="922"/>
      <c r="C148" s="927"/>
      <c r="D148" s="287" t="s">
        <v>486</v>
      </c>
      <c r="E148" s="925"/>
      <c r="F148" s="918"/>
      <c r="G148" s="918"/>
      <c r="H148" s="926"/>
      <c r="I148" s="926"/>
      <c r="J148" s="926"/>
      <c r="K148" s="926"/>
      <c r="L148" s="926"/>
      <c r="M148" s="926"/>
      <c r="N148" s="926"/>
      <c r="O148" s="926"/>
      <c r="P148" s="926"/>
      <c r="Q148" s="926"/>
      <c r="R148" s="926"/>
      <c r="S148" s="926"/>
      <c r="T148" s="926"/>
      <c r="U148" s="920"/>
    </row>
    <row r="149" spans="1:21" ht="24" customHeight="1">
      <c r="A149" s="928"/>
      <c r="B149" s="921" t="s">
        <v>489</v>
      </c>
      <c r="C149" s="923" t="s">
        <v>484</v>
      </c>
      <c r="D149" s="286" t="s">
        <v>485</v>
      </c>
      <c r="E149" s="925"/>
      <c r="F149" s="918"/>
      <c r="G149" s="918"/>
      <c r="H149" s="918"/>
      <c r="I149" s="926">
        <v>0.98</v>
      </c>
      <c r="J149" s="926">
        <v>0.86239999999999994</v>
      </c>
      <c r="K149" s="926">
        <v>0.78478399999999993</v>
      </c>
      <c r="L149" s="926">
        <v>0.72984912000000002</v>
      </c>
      <c r="M149" s="926">
        <v>0.68605817280000003</v>
      </c>
      <c r="N149" s="926">
        <v>0.65175526415999996</v>
      </c>
      <c r="O149" s="926">
        <v>0.62568505359359994</v>
      </c>
      <c r="P149" s="926">
        <v>0.61317135252172794</v>
      </c>
      <c r="Q149" s="926">
        <v>0.58251278489564151</v>
      </c>
      <c r="R149" s="926">
        <v>0.55921227349981584</v>
      </c>
      <c r="S149" s="926">
        <v>0.54802802802981954</v>
      </c>
      <c r="T149" s="926">
        <v>0.5425477477495213</v>
      </c>
      <c r="U149" s="920">
        <v>0.53169679279453086</v>
      </c>
    </row>
    <row r="150" spans="1:21" ht="24" customHeight="1">
      <c r="A150" s="928"/>
      <c r="B150" s="922"/>
      <c r="C150" s="927"/>
      <c r="D150" s="287" t="s">
        <v>486</v>
      </c>
      <c r="E150" s="925"/>
      <c r="F150" s="918"/>
      <c r="G150" s="918"/>
      <c r="H150" s="918"/>
      <c r="I150" s="926"/>
      <c r="J150" s="926"/>
      <c r="K150" s="926"/>
      <c r="L150" s="926"/>
      <c r="M150" s="926"/>
      <c r="N150" s="926"/>
      <c r="O150" s="926"/>
      <c r="P150" s="926"/>
      <c r="Q150" s="926"/>
      <c r="R150" s="926"/>
      <c r="S150" s="926"/>
      <c r="T150" s="926"/>
      <c r="U150" s="920"/>
    </row>
    <row r="151" spans="1:21" ht="24" customHeight="1">
      <c r="A151" s="928"/>
      <c r="B151" s="921" t="s">
        <v>490</v>
      </c>
      <c r="C151" s="923" t="s">
        <v>484</v>
      </c>
      <c r="D151" s="286" t="s">
        <v>485</v>
      </c>
      <c r="E151" s="925"/>
      <c r="F151" s="918"/>
      <c r="G151" s="918"/>
      <c r="H151" s="918"/>
      <c r="I151" s="918"/>
      <c r="J151" s="926">
        <v>0.88</v>
      </c>
      <c r="K151" s="926">
        <v>0.80080000000000007</v>
      </c>
      <c r="L151" s="926">
        <v>0.74474400000000007</v>
      </c>
      <c r="M151" s="926">
        <v>0.70005936000000002</v>
      </c>
      <c r="N151" s="926">
        <v>0.665056392</v>
      </c>
      <c r="O151" s="926">
        <v>0.63845413631999992</v>
      </c>
      <c r="P151" s="926">
        <v>0.62568505359359994</v>
      </c>
      <c r="Q151" s="926">
        <v>0.59440080091391989</v>
      </c>
      <c r="R151" s="926">
        <v>0.57062476887736302</v>
      </c>
      <c r="S151" s="926">
        <v>0.55921227349981573</v>
      </c>
      <c r="T151" s="926">
        <v>0.55362015076481752</v>
      </c>
      <c r="U151" s="920">
        <v>0.54254774774952119</v>
      </c>
    </row>
    <row r="152" spans="1:21" ht="24" customHeight="1">
      <c r="A152" s="928"/>
      <c r="B152" s="922"/>
      <c r="C152" s="927"/>
      <c r="D152" s="287" t="s">
        <v>486</v>
      </c>
      <c r="E152" s="925"/>
      <c r="F152" s="918"/>
      <c r="G152" s="918"/>
      <c r="H152" s="918"/>
      <c r="I152" s="918"/>
      <c r="J152" s="926"/>
      <c r="K152" s="926"/>
      <c r="L152" s="926"/>
      <c r="M152" s="926"/>
      <c r="N152" s="926"/>
      <c r="O152" s="926"/>
      <c r="P152" s="926"/>
      <c r="Q152" s="926"/>
      <c r="R152" s="926"/>
      <c r="S152" s="926"/>
      <c r="T152" s="926"/>
      <c r="U152" s="920"/>
    </row>
    <row r="153" spans="1:21" ht="24" customHeight="1">
      <c r="A153" s="928"/>
      <c r="B153" s="921" t="s">
        <v>491</v>
      </c>
      <c r="C153" s="923" t="s">
        <v>484</v>
      </c>
      <c r="D153" s="286" t="s">
        <v>485</v>
      </c>
      <c r="E153" s="925"/>
      <c r="F153" s="918"/>
      <c r="G153" s="918"/>
      <c r="H153" s="918"/>
      <c r="I153" s="918"/>
      <c r="J153" s="918"/>
      <c r="K153" s="926">
        <v>0.91</v>
      </c>
      <c r="L153" s="926">
        <v>0.84630000000000005</v>
      </c>
      <c r="M153" s="926">
        <v>0.79552199999999995</v>
      </c>
      <c r="N153" s="926">
        <v>0.75574589999999997</v>
      </c>
      <c r="O153" s="926">
        <v>0.72551606399999991</v>
      </c>
      <c r="P153" s="926">
        <v>0.71100574271999994</v>
      </c>
      <c r="Q153" s="926">
        <v>0.67545545558399989</v>
      </c>
      <c r="R153" s="926">
        <v>0.64843723736063985</v>
      </c>
      <c r="S153" s="926">
        <v>0.63546849261342708</v>
      </c>
      <c r="T153" s="926">
        <v>0.62911380768729286</v>
      </c>
      <c r="U153" s="920">
        <v>0.61653153153354701</v>
      </c>
    </row>
    <row r="154" spans="1:21" ht="24" customHeight="1">
      <c r="A154" s="928"/>
      <c r="B154" s="922"/>
      <c r="C154" s="927"/>
      <c r="D154" s="287" t="s">
        <v>486</v>
      </c>
      <c r="E154" s="925"/>
      <c r="F154" s="918"/>
      <c r="G154" s="918"/>
      <c r="H154" s="918"/>
      <c r="I154" s="918"/>
      <c r="J154" s="918"/>
      <c r="K154" s="926"/>
      <c r="L154" s="926"/>
      <c r="M154" s="926"/>
      <c r="N154" s="926"/>
      <c r="O154" s="926"/>
      <c r="P154" s="926"/>
      <c r="Q154" s="926"/>
      <c r="R154" s="926"/>
      <c r="S154" s="926"/>
      <c r="T154" s="926"/>
      <c r="U154" s="920"/>
    </row>
    <row r="155" spans="1:21" ht="24" customHeight="1">
      <c r="A155" s="928"/>
      <c r="B155" s="921" t="s">
        <v>492</v>
      </c>
      <c r="C155" s="923" t="s">
        <v>484</v>
      </c>
      <c r="D155" s="286" t="s">
        <v>485</v>
      </c>
      <c r="E155" s="925"/>
      <c r="F155" s="918"/>
      <c r="G155" s="918"/>
      <c r="H155" s="918"/>
      <c r="I155" s="918"/>
      <c r="J155" s="918"/>
      <c r="K155" s="918"/>
      <c r="L155" s="926">
        <v>0.93</v>
      </c>
      <c r="M155" s="926">
        <v>0.87419999999999998</v>
      </c>
      <c r="N155" s="926">
        <v>0.83048999999999995</v>
      </c>
      <c r="O155" s="926">
        <v>0.79727039999999993</v>
      </c>
      <c r="P155" s="926">
        <v>0.78132499199999994</v>
      </c>
      <c r="Q155" s="926">
        <v>0.74225874239999989</v>
      </c>
      <c r="R155" s="926">
        <v>0.71256839270399985</v>
      </c>
      <c r="S155" s="926">
        <v>0.69831702484991987</v>
      </c>
      <c r="T155" s="926">
        <v>0.69133385460142061</v>
      </c>
      <c r="U155" s="920">
        <v>0.67750717750939216</v>
      </c>
    </row>
    <row r="156" spans="1:21" ht="24" customHeight="1">
      <c r="A156" s="928"/>
      <c r="B156" s="922"/>
      <c r="C156" s="927"/>
      <c r="D156" s="287" t="s">
        <v>486</v>
      </c>
      <c r="E156" s="925"/>
      <c r="F156" s="918"/>
      <c r="G156" s="918"/>
      <c r="H156" s="918"/>
      <c r="I156" s="918"/>
      <c r="J156" s="918"/>
      <c r="K156" s="918"/>
      <c r="L156" s="926"/>
      <c r="M156" s="926"/>
      <c r="N156" s="926"/>
      <c r="O156" s="926"/>
      <c r="P156" s="926"/>
      <c r="Q156" s="926"/>
      <c r="R156" s="926"/>
      <c r="S156" s="926"/>
      <c r="T156" s="926"/>
      <c r="U156" s="920"/>
    </row>
    <row r="157" spans="1:21" ht="24" customHeight="1">
      <c r="A157" s="928"/>
      <c r="B157" s="921" t="s">
        <v>493</v>
      </c>
      <c r="C157" s="923" t="s">
        <v>484</v>
      </c>
      <c r="D157" s="286" t="s">
        <v>485</v>
      </c>
      <c r="E157" s="925"/>
      <c r="F157" s="918"/>
      <c r="G157" s="918"/>
      <c r="H157" s="918"/>
      <c r="I157" s="918"/>
      <c r="J157" s="918"/>
      <c r="K157" s="918"/>
      <c r="L157" s="918"/>
      <c r="M157" s="926">
        <v>0.94</v>
      </c>
      <c r="N157" s="926">
        <v>0.8929999999999999</v>
      </c>
      <c r="O157" s="926">
        <v>0.85727999999999993</v>
      </c>
      <c r="P157" s="926">
        <v>0.84013439999999995</v>
      </c>
      <c r="Q157" s="926">
        <v>0.79812767999999989</v>
      </c>
      <c r="R157" s="926">
        <v>0.76620257279999993</v>
      </c>
      <c r="S157" s="926">
        <v>0.75087852134399991</v>
      </c>
      <c r="T157" s="926">
        <v>0.7433697361305599</v>
      </c>
      <c r="U157" s="920">
        <v>0.72850234140794867</v>
      </c>
    </row>
    <row r="158" spans="1:21" ht="24" customHeight="1">
      <c r="A158" s="928"/>
      <c r="B158" s="922"/>
      <c r="C158" s="927"/>
      <c r="D158" s="287" t="s">
        <v>486</v>
      </c>
      <c r="E158" s="925"/>
      <c r="F158" s="918"/>
      <c r="G158" s="918"/>
      <c r="H158" s="918"/>
      <c r="I158" s="918"/>
      <c r="J158" s="918"/>
      <c r="K158" s="918"/>
      <c r="L158" s="918"/>
      <c r="M158" s="926"/>
      <c r="N158" s="926"/>
      <c r="O158" s="926"/>
      <c r="P158" s="926"/>
      <c r="Q158" s="926"/>
      <c r="R158" s="926"/>
      <c r="S158" s="926"/>
      <c r="T158" s="926"/>
      <c r="U158" s="920"/>
    </row>
    <row r="159" spans="1:21" ht="24" customHeight="1">
      <c r="A159" s="928"/>
      <c r="B159" s="921" t="s">
        <v>494</v>
      </c>
      <c r="C159" s="923" t="s">
        <v>484</v>
      </c>
      <c r="D159" s="286" t="s">
        <v>485</v>
      </c>
      <c r="E159" s="925"/>
      <c r="F159" s="918"/>
      <c r="G159" s="918"/>
      <c r="H159" s="918"/>
      <c r="I159" s="918"/>
      <c r="J159" s="918"/>
      <c r="K159" s="918"/>
      <c r="L159" s="918"/>
      <c r="M159" s="918"/>
      <c r="N159" s="926">
        <v>0.95</v>
      </c>
      <c r="O159" s="926">
        <v>0.91199999999999992</v>
      </c>
      <c r="P159" s="926">
        <v>0.89375999999999989</v>
      </c>
      <c r="Q159" s="926">
        <v>0.84907199999999983</v>
      </c>
      <c r="R159" s="926">
        <v>0.8151091199999998</v>
      </c>
      <c r="S159" s="926">
        <v>0.79880693759999977</v>
      </c>
      <c r="T159" s="926">
        <v>0.79081886822399972</v>
      </c>
      <c r="U159" s="920">
        <v>0.77500249085951967</v>
      </c>
    </row>
    <row r="160" spans="1:21" ht="24" customHeight="1">
      <c r="A160" s="928"/>
      <c r="B160" s="922"/>
      <c r="C160" s="927"/>
      <c r="D160" s="287" t="s">
        <v>486</v>
      </c>
      <c r="E160" s="925"/>
      <c r="F160" s="918"/>
      <c r="G160" s="918"/>
      <c r="H160" s="918"/>
      <c r="I160" s="918"/>
      <c r="J160" s="918"/>
      <c r="K160" s="918"/>
      <c r="L160" s="918"/>
      <c r="M160" s="918"/>
      <c r="N160" s="926"/>
      <c r="O160" s="926"/>
      <c r="P160" s="926"/>
      <c r="Q160" s="926"/>
      <c r="R160" s="926"/>
      <c r="S160" s="926"/>
      <c r="T160" s="926"/>
      <c r="U160" s="920"/>
    </row>
    <row r="161" spans="1:21" ht="24" customHeight="1">
      <c r="A161" s="928"/>
      <c r="B161" s="921" t="s">
        <v>495</v>
      </c>
      <c r="C161" s="923" t="s">
        <v>484</v>
      </c>
      <c r="D161" s="286" t="s">
        <v>485</v>
      </c>
      <c r="E161" s="925"/>
      <c r="F161" s="918"/>
      <c r="G161" s="918"/>
      <c r="H161" s="918"/>
      <c r="I161" s="918"/>
      <c r="J161" s="918"/>
      <c r="K161" s="918"/>
      <c r="L161" s="918"/>
      <c r="M161" s="918"/>
      <c r="N161" s="918"/>
      <c r="O161" s="926">
        <v>0.96</v>
      </c>
      <c r="P161" s="926">
        <v>0.94079999999999997</v>
      </c>
      <c r="Q161" s="926">
        <v>0.89375999999999989</v>
      </c>
      <c r="R161" s="926">
        <v>0.85800959999999982</v>
      </c>
      <c r="S161" s="926">
        <v>0.84084940799999985</v>
      </c>
      <c r="T161" s="926">
        <v>0.83244091391999986</v>
      </c>
      <c r="U161" s="920">
        <v>0.81579209564159982</v>
      </c>
    </row>
    <row r="162" spans="1:21" ht="24" customHeight="1">
      <c r="A162" s="928"/>
      <c r="B162" s="922"/>
      <c r="C162" s="927"/>
      <c r="D162" s="287" t="s">
        <v>486</v>
      </c>
      <c r="E162" s="925"/>
      <c r="F162" s="918"/>
      <c r="G162" s="918"/>
      <c r="H162" s="918"/>
      <c r="I162" s="918"/>
      <c r="J162" s="918"/>
      <c r="K162" s="918"/>
      <c r="L162" s="918"/>
      <c r="M162" s="918"/>
      <c r="N162" s="918"/>
      <c r="O162" s="926"/>
      <c r="P162" s="926"/>
      <c r="Q162" s="926"/>
      <c r="R162" s="926"/>
      <c r="S162" s="926"/>
      <c r="T162" s="926"/>
      <c r="U162" s="920"/>
    </row>
    <row r="163" spans="1:21" ht="24" customHeight="1">
      <c r="A163" s="928"/>
      <c r="B163" s="921" t="s">
        <v>496</v>
      </c>
      <c r="C163" s="923" t="s">
        <v>484</v>
      </c>
      <c r="D163" s="286" t="s">
        <v>485</v>
      </c>
      <c r="E163" s="925"/>
      <c r="F163" s="918"/>
      <c r="G163" s="918"/>
      <c r="H163" s="918"/>
      <c r="I163" s="918"/>
      <c r="J163" s="918"/>
      <c r="K163" s="918"/>
      <c r="L163" s="918"/>
      <c r="M163" s="918"/>
      <c r="N163" s="918"/>
      <c r="O163" s="918"/>
      <c r="P163" s="926">
        <v>0.98</v>
      </c>
      <c r="Q163" s="926">
        <v>0.93099999999999994</v>
      </c>
      <c r="R163" s="926">
        <v>0.89375999999999989</v>
      </c>
      <c r="S163" s="926">
        <v>0.87588479999999991</v>
      </c>
      <c r="T163" s="926">
        <v>0.86712595199999987</v>
      </c>
      <c r="U163" s="920">
        <v>0.84978343295999981</v>
      </c>
    </row>
    <row r="164" spans="1:21" ht="24" customHeight="1">
      <c r="A164" s="928"/>
      <c r="B164" s="922"/>
      <c r="C164" s="927"/>
      <c r="D164" s="287" t="s">
        <v>486</v>
      </c>
      <c r="E164" s="925"/>
      <c r="F164" s="918"/>
      <c r="G164" s="918"/>
      <c r="H164" s="918"/>
      <c r="I164" s="918"/>
      <c r="J164" s="918"/>
      <c r="K164" s="918"/>
      <c r="L164" s="918"/>
      <c r="M164" s="918"/>
      <c r="N164" s="918"/>
      <c r="O164" s="918"/>
      <c r="P164" s="926"/>
      <c r="Q164" s="926"/>
      <c r="R164" s="926"/>
      <c r="S164" s="926"/>
      <c r="T164" s="926"/>
      <c r="U164" s="920"/>
    </row>
    <row r="165" spans="1:21" ht="24" customHeight="1">
      <c r="A165" s="928"/>
      <c r="B165" s="921" t="s">
        <v>497</v>
      </c>
      <c r="C165" s="923" t="s">
        <v>484</v>
      </c>
      <c r="D165" s="286" t="s">
        <v>485</v>
      </c>
      <c r="E165" s="925"/>
      <c r="F165" s="918"/>
      <c r="G165" s="918"/>
      <c r="H165" s="918"/>
      <c r="I165" s="918"/>
      <c r="J165" s="918"/>
      <c r="K165" s="918"/>
      <c r="L165" s="918"/>
      <c r="M165" s="918"/>
      <c r="N165" s="918"/>
      <c r="O165" s="918"/>
      <c r="P165" s="918"/>
      <c r="Q165" s="926">
        <v>0.95</v>
      </c>
      <c r="R165" s="926">
        <v>0.91199999999999992</v>
      </c>
      <c r="S165" s="926">
        <v>0.89375999999999989</v>
      </c>
      <c r="T165" s="926">
        <v>0.8848223999999999</v>
      </c>
      <c r="U165" s="920">
        <v>0.86712595199999987</v>
      </c>
    </row>
    <row r="166" spans="1:21" ht="24" customHeight="1">
      <c r="A166" s="928"/>
      <c r="B166" s="922"/>
      <c r="C166" s="927"/>
      <c r="D166" s="287" t="s">
        <v>486</v>
      </c>
      <c r="E166" s="925"/>
      <c r="F166" s="918"/>
      <c r="G166" s="918"/>
      <c r="H166" s="918"/>
      <c r="I166" s="918"/>
      <c r="J166" s="918"/>
      <c r="K166" s="918"/>
      <c r="L166" s="918"/>
      <c r="M166" s="918"/>
      <c r="N166" s="918"/>
      <c r="O166" s="918"/>
      <c r="P166" s="918"/>
      <c r="Q166" s="926"/>
      <c r="R166" s="926"/>
      <c r="S166" s="926"/>
      <c r="T166" s="926"/>
      <c r="U166" s="920"/>
    </row>
    <row r="167" spans="1:21" ht="24" customHeight="1">
      <c r="A167" s="928"/>
      <c r="B167" s="921" t="s">
        <v>498</v>
      </c>
      <c r="C167" s="923" t="s">
        <v>484</v>
      </c>
      <c r="D167" s="286" t="s">
        <v>485</v>
      </c>
      <c r="E167" s="925"/>
      <c r="F167" s="918"/>
      <c r="G167" s="918"/>
      <c r="H167" s="918"/>
      <c r="I167" s="918"/>
      <c r="J167" s="918"/>
      <c r="K167" s="918"/>
      <c r="L167" s="918"/>
      <c r="M167" s="918"/>
      <c r="N167" s="918"/>
      <c r="O167" s="918"/>
      <c r="P167" s="918"/>
      <c r="Q167" s="918"/>
      <c r="R167" s="926">
        <v>0.96</v>
      </c>
      <c r="S167" s="926">
        <v>0.94079999999999997</v>
      </c>
      <c r="T167" s="926">
        <v>0.931392</v>
      </c>
      <c r="U167" s="920">
        <v>0.91276415999999994</v>
      </c>
    </row>
    <row r="168" spans="1:21" ht="24" customHeight="1">
      <c r="A168" s="928"/>
      <c r="B168" s="922"/>
      <c r="C168" s="927"/>
      <c r="D168" s="287" t="s">
        <v>486</v>
      </c>
      <c r="E168" s="925"/>
      <c r="F168" s="918"/>
      <c r="G168" s="918"/>
      <c r="H168" s="918"/>
      <c r="I168" s="918"/>
      <c r="J168" s="918"/>
      <c r="K168" s="918"/>
      <c r="L168" s="918"/>
      <c r="M168" s="918"/>
      <c r="N168" s="918"/>
      <c r="O168" s="918"/>
      <c r="P168" s="918"/>
      <c r="Q168" s="918"/>
      <c r="R168" s="926"/>
      <c r="S168" s="926"/>
      <c r="T168" s="926"/>
      <c r="U168" s="920"/>
    </row>
    <row r="169" spans="1:21" ht="24" customHeight="1">
      <c r="A169" s="928"/>
      <c r="B169" s="921" t="s">
        <v>499</v>
      </c>
      <c r="C169" s="923" t="s">
        <v>484</v>
      </c>
      <c r="D169" s="286" t="s">
        <v>485</v>
      </c>
      <c r="E169" s="925"/>
      <c r="F169" s="918"/>
      <c r="G169" s="918"/>
      <c r="H169" s="918"/>
      <c r="I169" s="918"/>
      <c r="J169" s="918"/>
      <c r="K169" s="918"/>
      <c r="L169" s="918"/>
      <c r="M169" s="918"/>
      <c r="N169" s="918"/>
      <c r="O169" s="918"/>
      <c r="P169" s="918"/>
      <c r="Q169" s="918"/>
      <c r="R169" s="918"/>
      <c r="S169" s="926">
        <v>0.98</v>
      </c>
      <c r="T169" s="926">
        <v>0.97019999999999995</v>
      </c>
      <c r="U169" s="920">
        <v>0.95079599999999997</v>
      </c>
    </row>
    <row r="170" spans="1:21" ht="24" customHeight="1">
      <c r="A170" s="928"/>
      <c r="B170" s="922"/>
      <c r="C170" s="927"/>
      <c r="D170" s="287" t="s">
        <v>486</v>
      </c>
      <c r="E170" s="925"/>
      <c r="F170" s="918"/>
      <c r="G170" s="918"/>
      <c r="H170" s="918"/>
      <c r="I170" s="918"/>
      <c r="J170" s="918"/>
      <c r="K170" s="918"/>
      <c r="L170" s="918"/>
      <c r="M170" s="918"/>
      <c r="N170" s="918"/>
      <c r="O170" s="918"/>
      <c r="P170" s="918"/>
      <c r="Q170" s="918"/>
      <c r="R170" s="918"/>
      <c r="S170" s="926"/>
      <c r="T170" s="926"/>
      <c r="U170" s="920"/>
    </row>
    <row r="171" spans="1:21" ht="24" customHeight="1">
      <c r="A171" s="928"/>
      <c r="B171" s="921" t="s">
        <v>500</v>
      </c>
      <c r="C171" s="923" t="s">
        <v>484</v>
      </c>
      <c r="D171" s="286" t="s">
        <v>485</v>
      </c>
      <c r="E171" s="925"/>
      <c r="F171" s="918"/>
      <c r="G171" s="918"/>
      <c r="H171" s="918"/>
      <c r="I171" s="918"/>
      <c r="J171" s="918"/>
      <c r="K171" s="918"/>
      <c r="L171" s="918"/>
      <c r="M171" s="918"/>
      <c r="N171" s="918"/>
      <c r="O171" s="918"/>
      <c r="P171" s="918"/>
      <c r="Q171" s="918"/>
      <c r="R171" s="918"/>
      <c r="S171" s="918"/>
      <c r="T171" s="926">
        <v>0.99</v>
      </c>
      <c r="U171" s="920">
        <v>0.97019999999999995</v>
      </c>
    </row>
    <row r="172" spans="1:21" ht="24" customHeight="1">
      <c r="A172" s="928"/>
      <c r="B172" s="922"/>
      <c r="C172" s="927"/>
      <c r="D172" s="287" t="s">
        <v>486</v>
      </c>
      <c r="E172" s="925"/>
      <c r="F172" s="918"/>
      <c r="G172" s="918"/>
      <c r="H172" s="918"/>
      <c r="I172" s="918"/>
      <c r="J172" s="918"/>
      <c r="K172" s="918"/>
      <c r="L172" s="918"/>
      <c r="M172" s="918"/>
      <c r="N172" s="918"/>
      <c r="O172" s="918"/>
      <c r="P172" s="918"/>
      <c r="Q172" s="918"/>
      <c r="R172" s="918"/>
      <c r="S172" s="918"/>
      <c r="T172" s="926"/>
      <c r="U172" s="920"/>
    </row>
    <row r="173" spans="1:21" ht="24" customHeight="1">
      <c r="A173" s="928"/>
      <c r="B173" s="921" t="s">
        <v>501</v>
      </c>
      <c r="C173" s="923" t="s">
        <v>484</v>
      </c>
      <c r="D173" s="286" t="s">
        <v>485</v>
      </c>
      <c r="E173" s="925"/>
      <c r="F173" s="918"/>
      <c r="G173" s="918"/>
      <c r="H173" s="918"/>
      <c r="I173" s="918"/>
      <c r="J173" s="918"/>
      <c r="K173" s="918"/>
      <c r="L173" s="918"/>
      <c r="M173" s="918"/>
      <c r="N173" s="918"/>
      <c r="O173" s="918"/>
      <c r="P173" s="918"/>
      <c r="Q173" s="918"/>
      <c r="R173" s="918"/>
      <c r="S173" s="918"/>
      <c r="T173" s="918"/>
      <c r="U173" s="920">
        <v>0.98</v>
      </c>
    </row>
    <row r="174" spans="1:21" ht="24" customHeight="1">
      <c r="A174" s="928"/>
      <c r="B174" s="922"/>
      <c r="C174" s="927"/>
      <c r="D174" s="287" t="s">
        <v>486</v>
      </c>
      <c r="E174" s="925"/>
      <c r="F174" s="918"/>
      <c r="G174" s="918"/>
      <c r="H174" s="918"/>
      <c r="I174" s="918"/>
      <c r="J174" s="918"/>
      <c r="K174" s="918"/>
      <c r="L174" s="918"/>
      <c r="M174" s="918"/>
      <c r="N174" s="918"/>
      <c r="O174" s="918"/>
      <c r="P174" s="918"/>
      <c r="Q174" s="918"/>
      <c r="R174" s="918"/>
      <c r="S174" s="918"/>
      <c r="T174" s="918"/>
      <c r="U174" s="920"/>
    </row>
    <row r="175" spans="1:21" ht="24" customHeight="1">
      <c r="A175" s="928"/>
      <c r="B175" s="921" t="s">
        <v>203</v>
      </c>
      <c r="C175" s="923" t="s">
        <v>484</v>
      </c>
      <c r="D175" s="286" t="s">
        <v>485</v>
      </c>
      <c r="E175" s="925"/>
      <c r="F175" s="918"/>
      <c r="G175" s="918"/>
      <c r="H175" s="918"/>
      <c r="I175" s="918"/>
      <c r="J175" s="918"/>
      <c r="K175" s="918"/>
      <c r="L175" s="918"/>
      <c r="M175" s="918"/>
      <c r="N175" s="918"/>
      <c r="O175" s="918"/>
      <c r="P175" s="918"/>
      <c r="Q175" s="918"/>
      <c r="R175" s="918"/>
      <c r="S175" s="918"/>
      <c r="T175" s="918"/>
      <c r="U175" s="919"/>
    </row>
    <row r="176" spans="1:21" ht="24" customHeight="1">
      <c r="A176" s="928"/>
      <c r="B176" s="922"/>
      <c r="C176" s="924"/>
      <c r="D176" s="287" t="s">
        <v>486</v>
      </c>
      <c r="E176" s="925"/>
      <c r="F176" s="918"/>
      <c r="G176" s="918"/>
      <c r="H176" s="918"/>
      <c r="I176" s="918"/>
      <c r="J176" s="918"/>
      <c r="K176" s="918"/>
      <c r="L176" s="918"/>
      <c r="M176" s="918"/>
      <c r="N176" s="918"/>
      <c r="O176" s="918"/>
      <c r="P176" s="918"/>
      <c r="Q176" s="918"/>
      <c r="R176" s="918"/>
      <c r="S176" s="918"/>
      <c r="T176" s="918"/>
      <c r="U176" s="919"/>
    </row>
    <row r="177" spans="1:21" ht="24" customHeight="1">
      <c r="A177" s="928" t="s">
        <v>210</v>
      </c>
      <c r="B177" s="921" t="s">
        <v>483</v>
      </c>
      <c r="C177" s="923" t="s">
        <v>484</v>
      </c>
      <c r="D177" s="286" t="s">
        <v>485</v>
      </c>
      <c r="E177" s="929"/>
      <c r="F177" s="926">
        <v>0.63</v>
      </c>
      <c r="G177" s="926">
        <v>0.47249999999999998</v>
      </c>
      <c r="H177" s="926">
        <v>0.44887500000000002</v>
      </c>
      <c r="I177" s="926">
        <v>0.44438625000000004</v>
      </c>
      <c r="J177" s="926">
        <v>0.39105990000000002</v>
      </c>
      <c r="K177" s="926">
        <v>0.35586450900000005</v>
      </c>
      <c r="L177" s="926">
        <v>0.33095399337000009</v>
      </c>
      <c r="M177" s="926">
        <v>0.31109675376780005</v>
      </c>
      <c r="N177" s="926">
        <v>0.29554191607941005</v>
      </c>
      <c r="O177" s="926">
        <v>0.28372023943623365</v>
      </c>
      <c r="P177" s="926">
        <v>0.27804583464750898</v>
      </c>
      <c r="Q177" s="926">
        <v>0.26414354291513353</v>
      </c>
      <c r="R177" s="926">
        <v>0.25357780119852819</v>
      </c>
      <c r="S177" s="926">
        <v>0.24850624517455761</v>
      </c>
      <c r="T177" s="926">
        <v>0.24602118272281204</v>
      </c>
      <c r="U177" s="920">
        <v>0.24110075906835579</v>
      </c>
    </row>
    <row r="178" spans="1:21" ht="24" customHeight="1">
      <c r="A178" s="928"/>
      <c r="B178" s="922"/>
      <c r="C178" s="927"/>
      <c r="D178" s="287" t="s">
        <v>486</v>
      </c>
      <c r="E178" s="929"/>
      <c r="F178" s="926"/>
      <c r="G178" s="926"/>
      <c r="H178" s="926"/>
      <c r="I178" s="926"/>
      <c r="J178" s="926"/>
      <c r="K178" s="926"/>
      <c r="L178" s="926"/>
      <c r="M178" s="926"/>
      <c r="N178" s="926"/>
      <c r="O178" s="926"/>
      <c r="P178" s="926"/>
      <c r="Q178" s="926"/>
      <c r="R178" s="926"/>
      <c r="S178" s="926"/>
      <c r="T178" s="926"/>
      <c r="U178" s="920"/>
    </row>
    <row r="179" spans="1:21" ht="24" customHeight="1">
      <c r="A179" s="928"/>
      <c r="B179" s="921" t="s">
        <v>487</v>
      </c>
      <c r="C179" s="923" t="s">
        <v>484</v>
      </c>
      <c r="D179" s="286" t="s">
        <v>485</v>
      </c>
      <c r="E179" s="925"/>
      <c r="F179" s="918"/>
      <c r="G179" s="926">
        <v>0.75</v>
      </c>
      <c r="H179" s="926">
        <v>0.71249999999999991</v>
      </c>
      <c r="I179" s="926">
        <v>0.70537499999999986</v>
      </c>
      <c r="J179" s="926">
        <v>0.62072999999999989</v>
      </c>
      <c r="K179" s="926">
        <v>0.56486429999999987</v>
      </c>
      <c r="L179" s="926">
        <v>0.52532379899999992</v>
      </c>
      <c r="M179" s="926">
        <v>0.49380437105999991</v>
      </c>
      <c r="N179" s="926">
        <v>0.46911415250699989</v>
      </c>
      <c r="O179" s="926">
        <v>0.4503495864067199</v>
      </c>
      <c r="P179" s="926">
        <v>0.4413425946785855</v>
      </c>
      <c r="Q179" s="926">
        <v>0.41927546494465623</v>
      </c>
      <c r="R179" s="926">
        <v>0.40250444634686994</v>
      </c>
      <c r="S179" s="926">
        <v>0.39445435741993251</v>
      </c>
      <c r="T179" s="926">
        <v>0.39050981384573319</v>
      </c>
      <c r="U179" s="920">
        <v>0.38269961756881854</v>
      </c>
    </row>
    <row r="180" spans="1:21" ht="24" customHeight="1">
      <c r="A180" s="928"/>
      <c r="B180" s="922"/>
      <c r="C180" s="927"/>
      <c r="D180" s="287" t="s">
        <v>486</v>
      </c>
      <c r="E180" s="925"/>
      <c r="F180" s="918"/>
      <c r="G180" s="926"/>
      <c r="H180" s="926"/>
      <c r="I180" s="926"/>
      <c r="J180" s="926"/>
      <c r="K180" s="926"/>
      <c r="L180" s="926"/>
      <c r="M180" s="926"/>
      <c r="N180" s="926"/>
      <c r="O180" s="926"/>
      <c r="P180" s="926"/>
      <c r="Q180" s="926"/>
      <c r="R180" s="926"/>
      <c r="S180" s="926"/>
      <c r="T180" s="926"/>
      <c r="U180" s="920"/>
    </row>
    <row r="181" spans="1:21" ht="24" customHeight="1">
      <c r="A181" s="928"/>
      <c r="B181" s="921" t="s">
        <v>488</v>
      </c>
      <c r="C181" s="923" t="s">
        <v>484</v>
      </c>
      <c r="D181" s="286" t="s">
        <v>485</v>
      </c>
      <c r="E181" s="925"/>
      <c r="F181" s="918"/>
      <c r="G181" s="918"/>
      <c r="H181" s="926">
        <v>0.95</v>
      </c>
      <c r="I181" s="926">
        <v>0.9405</v>
      </c>
      <c r="J181" s="926">
        <v>0.82764000000000004</v>
      </c>
      <c r="K181" s="926">
        <v>0.75315240000000006</v>
      </c>
      <c r="L181" s="926">
        <v>0.70043173200000008</v>
      </c>
      <c r="M181" s="926">
        <v>0.65840582808000003</v>
      </c>
      <c r="N181" s="926">
        <v>0.62548553667600004</v>
      </c>
      <c r="O181" s="926">
        <v>0.60046611520895998</v>
      </c>
      <c r="P181" s="926">
        <v>0.58845679290478081</v>
      </c>
      <c r="Q181" s="926">
        <v>0.55903395325954175</v>
      </c>
      <c r="R181" s="926">
        <v>0.5366725951291601</v>
      </c>
      <c r="S181" s="926">
        <v>0.52593914322657687</v>
      </c>
      <c r="T181" s="926">
        <v>0.52067975179431114</v>
      </c>
      <c r="U181" s="920">
        <v>0.5102661567584249</v>
      </c>
    </row>
    <row r="182" spans="1:21" ht="24" customHeight="1">
      <c r="A182" s="928"/>
      <c r="B182" s="922"/>
      <c r="C182" s="927"/>
      <c r="D182" s="287" t="s">
        <v>486</v>
      </c>
      <c r="E182" s="925"/>
      <c r="F182" s="918"/>
      <c r="G182" s="918"/>
      <c r="H182" s="926"/>
      <c r="I182" s="926"/>
      <c r="J182" s="926"/>
      <c r="K182" s="926"/>
      <c r="L182" s="926"/>
      <c r="M182" s="926"/>
      <c r="N182" s="926"/>
      <c r="O182" s="926"/>
      <c r="P182" s="926"/>
      <c r="Q182" s="926"/>
      <c r="R182" s="926"/>
      <c r="S182" s="926"/>
      <c r="T182" s="926"/>
      <c r="U182" s="920"/>
    </row>
    <row r="183" spans="1:21" ht="24" customHeight="1">
      <c r="A183" s="928"/>
      <c r="B183" s="921" t="s">
        <v>489</v>
      </c>
      <c r="C183" s="923" t="s">
        <v>484</v>
      </c>
      <c r="D183" s="286" t="s">
        <v>485</v>
      </c>
      <c r="E183" s="925"/>
      <c r="F183" s="918"/>
      <c r="G183" s="918"/>
      <c r="H183" s="918"/>
      <c r="I183" s="926">
        <v>0.99</v>
      </c>
      <c r="J183" s="926">
        <v>0.87119999999999997</v>
      </c>
      <c r="K183" s="926">
        <v>0.79279200000000005</v>
      </c>
      <c r="L183" s="926">
        <v>0.7372965600000001</v>
      </c>
      <c r="M183" s="926">
        <v>0.69305876640000008</v>
      </c>
      <c r="N183" s="926">
        <v>0.65840582808000003</v>
      </c>
      <c r="O183" s="926">
        <v>0.63206959495680004</v>
      </c>
      <c r="P183" s="926">
        <v>0.619428203057664</v>
      </c>
      <c r="Q183" s="926">
        <v>0.58845679290478081</v>
      </c>
      <c r="R183" s="926">
        <v>0.56491852118858954</v>
      </c>
      <c r="S183" s="926">
        <v>0.55362015076481774</v>
      </c>
      <c r="T183" s="926">
        <v>0.54808394925716952</v>
      </c>
      <c r="U183" s="920">
        <v>0.53712227027202608</v>
      </c>
    </row>
    <row r="184" spans="1:21" ht="24" customHeight="1">
      <c r="A184" s="928"/>
      <c r="B184" s="922"/>
      <c r="C184" s="927"/>
      <c r="D184" s="287" t="s">
        <v>486</v>
      </c>
      <c r="E184" s="925"/>
      <c r="F184" s="918"/>
      <c r="G184" s="918"/>
      <c r="H184" s="918"/>
      <c r="I184" s="926"/>
      <c r="J184" s="926"/>
      <c r="K184" s="926"/>
      <c r="L184" s="926"/>
      <c r="M184" s="926"/>
      <c r="N184" s="926"/>
      <c r="O184" s="926"/>
      <c r="P184" s="926"/>
      <c r="Q184" s="926"/>
      <c r="R184" s="926"/>
      <c r="S184" s="926"/>
      <c r="T184" s="926"/>
      <c r="U184" s="920"/>
    </row>
    <row r="185" spans="1:21" ht="24" customHeight="1">
      <c r="A185" s="928"/>
      <c r="B185" s="921" t="s">
        <v>490</v>
      </c>
      <c r="C185" s="923" t="s">
        <v>484</v>
      </c>
      <c r="D185" s="286" t="s">
        <v>485</v>
      </c>
      <c r="E185" s="925"/>
      <c r="F185" s="918"/>
      <c r="G185" s="918"/>
      <c r="H185" s="918"/>
      <c r="I185" s="918"/>
      <c r="J185" s="926">
        <v>0.88</v>
      </c>
      <c r="K185" s="926">
        <v>0.80080000000000007</v>
      </c>
      <c r="L185" s="926">
        <v>0.74474400000000007</v>
      </c>
      <c r="M185" s="926">
        <v>0.70005936000000002</v>
      </c>
      <c r="N185" s="926">
        <v>0.665056392</v>
      </c>
      <c r="O185" s="926">
        <v>0.63845413631999992</v>
      </c>
      <c r="P185" s="926">
        <v>0.62568505359359994</v>
      </c>
      <c r="Q185" s="926">
        <v>0.59440080091391989</v>
      </c>
      <c r="R185" s="926">
        <v>0.57062476887736302</v>
      </c>
      <c r="S185" s="926">
        <v>0.55921227349981573</v>
      </c>
      <c r="T185" s="926">
        <v>0.55362015076481752</v>
      </c>
      <c r="U185" s="920">
        <v>0.54254774774952119</v>
      </c>
    </row>
    <row r="186" spans="1:21" ht="24" customHeight="1">
      <c r="A186" s="928"/>
      <c r="B186" s="922"/>
      <c r="C186" s="927"/>
      <c r="D186" s="287" t="s">
        <v>486</v>
      </c>
      <c r="E186" s="925"/>
      <c r="F186" s="918"/>
      <c r="G186" s="918"/>
      <c r="H186" s="918"/>
      <c r="I186" s="918"/>
      <c r="J186" s="926"/>
      <c r="K186" s="926"/>
      <c r="L186" s="926"/>
      <c r="M186" s="926"/>
      <c r="N186" s="926"/>
      <c r="O186" s="926"/>
      <c r="P186" s="926"/>
      <c r="Q186" s="926"/>
      <c r="R186" s="926"/>
      <c r="S186" s="926"/>
      <c r="T186" s="926"/>
      <c r="U186" s="920"/>
    </row>
    <row r="187" spans="1:21" ht="24" customHeight="1">
      <c r="A187" s="928"/>
      <c r="B187" s="921" t="s">
        <v>491</v>
      </c>
      <c r="C187" s="923" t="s">
        <v>484</v>
      </c>
      <c r="D187" s="286" t="s">
        <v>485</v>
      </c>
      <c r="E187" s="925"/>
      <c r="F187" s="918"/>
      <c r="G187" s="918"/>
      <c r="H187" s="918"/>
      <c r="I187" s="918"/>
      <c r="J187" s="918"/>
      <c r="K187" s="926">
        <v>0.91</v>
      </c>
      <c r="L187" s="926">
        <v>0.84630000000000005</v>
      </c>
      <c r="M187" s="926">
        <v>0.79552199999999995</v>
      </c>
      <c r="N187" s="926">
        <v>0.75574589999999997</v>
      </c>
      <c r="O187" s="926">
        <v>0.72551606399999991</v>
      </c>
      <c r="P187" s="926">
        <v>0.71100574271999994</v>
      </c>
      <c r="Q187" s="926">
        <v>0.67545545558399989</v>
      </c>
      <c r="R187" s="926">
        <v>0.64843723736063985</v>
      </c>
      <c r="S187" s="926">
        <v>0.63546849261342708</v>
      </c>
      <c r="T187" s="926">
        <v>0.62911380768729286</v>
      </c>
      <c r="U187" s="920">
        <v>0.61653153153354701</v>
      </c>
    </row>
    <row r="188" spans="1:21" ht="24" customHeight="1">
      <c r="A188" s="928"/>
      <c r="B188" s="922"/>
      <c r="C188" s="927"/>
      <c r="D188" s="287" t="s">
        <v>486</v>
      </c>
      <c r="E188" s="925"/>
      <c r="F188" s="918"/>
      <c r="G188" s="918"/>
      <c r="H188" s="918"/>
      <c r="I188" s="918"/>
      <c r="J188" s="918"/>
      <c r="K188" s="926"/>
      <c r="L188" s="926"/>
      <c r="M188" s="926"/>
      <c r="N188" s="926"/>
      <c r="O188" s="926"/>
      <c r="P188" s="926"/>
      <c r="Q188" s="926"/>
      <c r="R188" s="926"/>
      <c r="S188" s="926"/>
      <c r="T188" s="926"/>
      <c r="U188" s="920"/>
    </row>
    <row r="189" spans="1:21" ht="24" customHeight="1">
      <c r="A189" s="928"/>
      <c r="B189" s="921" t="s">
        <v>492</v>
      </c>
      <c r="C189" s="923" t="s">
        <v>484</v>
      </c>
      <c r="D189" s="286" t="s">
        <v>485</v>
      </c>
      <c r="E189" s="925"/>
      <c r="F189" s="918"/>
      <c r="G189" s="918"/>
      <c r="H189" s="918"/>
      <c r="I189" s="918"/>
      <c r="J189" s="918"/>
      <c r="K189" s="918"/>
      <c r="L189" s="926">
        <v>0.93</v>
      </c>
      <c r="M189" s="926">
        <v>0.87419999999999998</v>
      </c>
      <c r="N189" s="926">
        <v>0.83048999999999995</v>
      </c>
      <c r="O189" s="926">
        <v>0.79727039999999993</v>
      </c>
      <c r="P189" s="926">
        <v>0.78132499199999994</v>
      </c>
      <c r="Q189" s="926">
        <v>0.74225874239999989</v>
      </c>
      <c r="R189" s="926">
        <v>0.71256839270399985</v>
      </c>
      <c r="S189" s="926">
        <v>0.69831702484991987</v>
      </c>
      <c r="T189" s="926">
        <v>0.69133385460142061</v>
      </c>
      <c r="U189" s="920">
        <v>0.67750717750939216</v>
      </c>
    </row>
    <row r="190" spans="1:21" ht="24" customHeight="1">
      <c r="A190" s="928"/>
      <c r="B190" s="922"/>
      <c r="C190" s="927"/>
      <c r="D190" s="287" t="s">
        <v>486</v>
      </c>
      <c r="E190" s="925"/>
      <c r="F190" s="918"/>
      <c r="G190" s="918"/>
      <c r="H190" s="918"/>
      <c r="I190" s="918"/>
      <c r="J190" s="918"/>
      <c r="K190" s="918"/>
      <c r="L190" s="926"/>
      <c r="M190" s="926"/>
      <c r="N190" s="926"/>
      <c r="O190" s="926"/>
      <c r="P190" s="926"/>
      <c r="Q190" s="926"/>
      <c r="R190" s="926"/>
      <c r="S190" s="926"/>
      <c r="T190" s="926"/>
      <c r="U190" s="920"/>
    </row>
    <row r="191" spans="1:21" ht="24" customHeight="1">
      <c r="A191" s="928"/>
      <c r="B191" s="921" t="s">
        <v>493</v>
      </c>
      <c r="C191" s="923" t="s">
        <v>484</v>
      </c>
      <c r="D191" s="286" t="s">
        <v>485</v>
      </c>
      <c r="E191" s="925"/>
      <c r="F191" s="918"/>
      <c r="G191" s="918"/>
      <c r="H191" s="918"/>
      <c r="I191" s="918"/>
      <c r="J191" s="918"/>
      <c r="K191" s="918"/>
      <c r="L191" s="918"/>
      <c r="M191" s="926">
        <v>0.94</v>
      </c>
      <c r="N191" s="926">
        <v>0.8929999999999999</v>
      </c>
      <c r="O191" s="926">
        <v>0.85727999999999993</v>
      </c>
      <c r="P191" s="926">
        <v>0.84013439999999995</v>
      </c>
      <c r="Q191" s="926">
        <v>0.79812767999999989</v>
      </c>
      <c r="R191" s="926">
        <v>0.76620257279999993</v>
      </c>
      <c r="S191" s="926">
        <v>0.75087852134399991</v>
      </c>
      <c r="T191" s="926">
        <v>0.7433697361305599</v>
      </c>
      <c r="U191" s="920">
        <v>0.72850234140794867</v>
      </c>
    </row>
    <row r="192" spans="1:21" ht="24" customHeight="1">
      <c r="A192" s="928"/>
      <c r="B192" s="922"/>
      <c r="C192" s="927"/>
      <c r="D192" s="287" t="s">
        <v>486</v>
      </c>
      <c r="E192" s="925"/>
      <c r="F192" s="918"/>
      <c r="G192" s="918"/>
      <c r="H192" s="918"/>
      <c r="I192" s="918"/>
      <c r="J192" s="918"/>
      <c r="K192" s="918"/>
      <c r="L192" s="918"/>
      <c r="M192" s="926"/>
      <c r="N192" s="926"/>
      <c r="O192" s="926"/>
      <c r="P192" s="926"/>
      <c r="Q192" s="926"/>
      <c r="R192" s="926"/>
      <c r="S192" s="926"/>
      <c r="T192" s="926"/>
      <c r="U192" s="920"/>
    </row>
    <row r="193" spans="1:21" ht="24" customHeight="1">
      <c r="A193" s="928"/>
      <c r="B193" s="921" t="s">
        <v>494</v>
      </c>
      <c r="C193" s="923" t="s">
        <v>484</v>
      </c>
      <c r="D193" s="286" t="s">
        <v>485</v>
      </c>
      <c r="E193" s="925"/>
      <c r="F193" s="918"/>
      <c r="G193" s="918"/>
      <c r="H193" s="918"/>
      <c r="I193" s="918"/>
      <c r="J193" s="918"/>
      <c r="K193" s="918"/>
      <c r="L193" s="918"/>
      <c r="M193" s="918"/>
      <c r="N193" s="926">
        <v>0.95</v>
      </c>
      <c r="O193" s="926">
        <v>0.91199999999999992</v>
      </c>
      <c r="P193" s="926">
        <v>0.89375999999999989</v>
      </c>
      <c r="Q193" s="926">
        <v>0.84907199999999983</v>
      </c>
      <c r="R193" s="926">
        <v>0.8151091199999998</v>
      </c>
      <c r="S193" s="926">
        <v>0.79880693759999977</v>
      </c>
      <c r="T193" s="926">
        <v>0.79081886822399972</v>
      </c>
      <c r="U193" s="920">
        <v>0.77500249085951967</v>
      </c>
    </row>
    <row r="194" spans="1:21" ht="24" customHeight="1">
      <c r="A194" s="928"/>
      <c r="B194" s="922"/>
      <c r="C194" s="927"/>
      <c r="D194" s="287" t="s">
        <v>486</v>
      </c>
      <c r="E194" s="925"/>
      <c r="F194" s="918"/>
      <c r="G194" s="918"/>
      <c r="H194" s="918"/>
      <c r="I194" s="918"/>
      <c r="J194" s="918"/>
      <c r="K194" s="918"/>
      <c r="L194" s="918"/>
      <c r="M194" s="918"/>
      <c r="N194" s="926"/>
      <c r="O194" s="926"/>
      <c r="P194" s="926"/>
      <c r="Q194" s="926"/>
      <c r="R194" s="926"/>
      <c r="S194" s="926"/>
      <c r="T194" s="926"/>
      <c r="U194" s="920"/>
    </row>
    <row r="195" spans="1:21" ht="24" customHeight="1">
      <c r="A195" s="928"/>
      <c r="B195" s="921" t="s">
        <v>495</v>
      </c>
      <c r="C195" s="923" t="s">
        <v>484</v>
      </c>
      <c r="D195" s="286" t="s">
        <v>485</v>
      </c>
      <c r="E195" s="925"/>
      <c r="F195" s="918"/>
      <c r="G195" s="918"/>
      <c r="H195" s="918"/>
      <c r="I195" s="918"/>
      <c r="J195" s="918"/>
      <c r="K195" s="918"/>
      <c r="L195" s="918"/>
      <c r="M195" s="918"/>
      <c r="N195" s="918"/>
      <c r="O195" s="926">
        <v>0.96</v>
      </c>
      <c r="P195" s="926">
        <v>0.94079999999999997</v>
      </c>
      <c r="Q195" s="926">
        <v>0.89375999999999989</v>
      </c>
      <c r="R195" s="926">
        <v>0.85800959999999982</v>
      </c>
      <c r="S195" s="926">
        <v>0.84084940799999985</v>
      </c>
      <c r="T195" s="926">
        <v>0.83244091391999986</v>
      </c>
      <c r="U195" s="920">
        <v>0.81579209564159982</v>
      </c>
    </row>
    <row r="196" spans="1:21" ht="24" customHeight="1">
      <c r="A196" s="928"/>
      <c r="B196" s="922"/>
      <c r="C196" s="927"/>
      <c r="D196" s="287" t="s">
        <v>486</v>
      </c>
      <c r="E196" s="925"/>
      <c r="F196" s="918"/>
      <c r="G196" s="918"/>
      <c r="H196" s="918"/>
      <c r="I196" s="918"/>
      <c r="J196" s="918"/>
      <c r="K196" s="918"/>
      <c r="L196" s="918"/>
      <c r="M196" s="918"/>
      <c r="N196" s="918"/>
      <c r="O196" s="926"/>
      <c r="P196" s="926"/>
      <c r="Q196" s="926"/>
      <c r="R196" s="926"/>
      <c r="S196" s="926"/>
      <c r="T196" s="926"/>
      <c r="U196" s="920"/>
    </row>
    <row r="197" spans="1:21" ht="24" customHeight="1">
      <c r="A197" s="928"/>
      <c r="B197" s="921" t="s">
        <v>496</v>
      </c>
      <c r="C197" s="923" t="s">
        <v>484</v>
      </c>
      <c r="D197" s="286" t="s">
        <v>485</v>
      </c>
      <c r="E197" s="925"/>
      <c r="F197" s="918"/>
      <c r="G197" s="918"/>
      <c r="H197" s="918"/>
      <c r="I197" s="918"/>
      <c r="J197" s="918"/>
      <c r="K197" s="918"/>
      <c r="L197" s="918"/>
      <c r="M197" s="918"/>
      <c r="N197" s="918"/>
      <c r="O197" s="918"/>
      <c r="P197" s="926">
        <v>0.98</v>
      </c>
      <c r="Q197" s="926">
        <v>0.93099999999999994</v>
      </c>
      <c r="R197" s="926">
        <v>0.89375999999999989</v>
      </c>
      <c r="S197" s="926">
        <v>0.87588479999999991</v>
      </c>
      <c r="T197" s="926">
        <v>0.86712595199999987</v>
      </c>
      <c r="U197" s="920">
        <v>0.84978343295999981</v>
      </c>
    </row>
    <row r="198" spans="1:21" ht="24" customHeight="1">
      <c r="A198" s="928"/>
      <c r="B198" s="922"/>
      <c r="C198" s="927"/>
      <c r="D198" s="287" t="s">
        <v>486</v>
      </c>
      <c r="E198" s="925"/>
      <c r="F198" s="918"/>
      <c r="G198" s="918"/>
      <c r="H198" s="918"/>
      <c r="I198" s="918"/>
      <c r="J198" s="918"/>
      <c r="K198" s="918"/>
      <c r="L198" s="918"/>
      <c r="M198" s="918"/>
      <c r="N198" s="918"/>
      <c r="O198" s="918"/>
      <c r="P198" s="926"/>
      <c r="Q198" s="926"/>
      <c r="R198" s="926"/>
      <c r="S198" s="926"/>
      <c r="T198" s="926"/>
      <c r="U198" s="920"/>
    </row>
    <row r="199" spans="1:21" ht="24" customHeight="1">
      <c r="A199" s="928"/>
      <c r="B199" s="921" t="s">
        <v>497</v>
      </c>
      <c r="C199" s="923" t="s">
        <v>484</v>
      </c>
      <c r="D199" s="286" t="s">
        <v>485</v>
      </c>
      <c r="E199" s="925"/>
      <c r="F199" s="918"/>
      <c r="G199" s="918"/>
      <c r="H199" s="918"/>
      <c r="I199" s="918"/>
      <c r="J199" s="918"/>
      <c r="K199" s="918"/>
      <c r="L199" s="918"/>
      <c r="M199" s="918"/>
      <c r="N199" s="918"/>
      <c r="O199" s="918"/>
      <c r="P199" s="918"/>
      <c r="Q199" s="926">
        <v>0.95</v>
      </c>
      <c r="R199" s="926">
        <v>0.91199999999999992</v>
      </c>
      <c r="S199" s="926">
        <v>0.89375999999999989</v>
      </c>
      <c r="T199" s="926">
        <v>0.8848223999999999</v>
      </c>
      <c r="U199" s="920">
        <v>0.86712595199999987</v>
      </c>
    </row>
    <row r="200" spans="1:21" ht="24" customHeight="1">
      <c r="A200" s="928"/>
      <c r="B200" s="922"/>
      <c r="C200" s="927"/>
      <c r="D200" s="287" t="s">
        <v>486</v>
      </c>
      <c r="E200" s="925"/>
      <c r="F200" s="918"/>
      <c r="G200" s="918"/>
      <c r="H200" s="918"/>
      <c r="I200" s="918"/>
      <c r="J200" s="918"/>
      <c r="K200" s="918"/>
      <c r="L200" s="918"/>
      <c r="M200" s="918"/>
      <c r="N200" s="918"/>
      <c r="O200" s="918"/>
      <c r="P200" s="918"/>
      <c r="Q200" s="926"/>
      <c r="R200" s="926"/>
      <c r="S200" s="926"/>
      <c r="T200" s="926"/>
      <c r="U200" s="920"/>
    </row>
    <row r="201" spans="1:21" ht="24" customHeight="1">
      <c r="A201" s="928"/>
      <c r="B201" s="921" t="s">
        <v>498</v>
      </c>
      <c r="C201" s="923" t="s">
        <v>484</v>
      </c>
      <c r="D201" s="286" t="s">
        <v>485</v>
      </c>
      <c r="E201" s="925"/>
      <c r="F201" s="918"/>
      <c r="G201" s="918"/>
      <c r="H201" s="918"/>
      <c r="I201" s="918"/>
      <c r="J201" s="918"/>
      <c r="K201" s="918"/>
      <c r="L201" s="918"/>
      <c r="M201" s="918"/>
      <c r="N201" s="918"/>
      <c r="O201" s="918"/>
      <c r="P201" s="918"/>
      <c r="Q201" s="918"/>
      <c r="R201" s="926">
        <v>0.96</v>
      </c>
      <c r="S201" s="926">
        <v>0.94079999999999997</v>
      </c>
      <c r="T201" s="926">
        <v>0.931392</v>
      </c>
      <c r="U201" s="920">
        <v>0.91276415999999994</v>
      </c>
    </row>
    <row r="202" spans="1:21" ht="24" customHeight="1">
      <c r="A202" s="928"/>
      <c r="B202" s="922"/>
      <c r="C202" s="927"/>
      <c r="D202" s="287" t="s">
        <v>486</v>
      </c>
      <c r="E202" s="925"/>
      <c r="F202" s="918"/>
      <c r="G202" s="918"/>
      <c r="H202" s="918"/>
      <c r="I202" s="918"/>
      <c r="J202" s="918"/>
      <c r="K202" s="918"/>
      <c r="L202" s="918"/>
      <c r="M202" s="918"/>
      <c r="N202" s="918"/>
      <c r="O202" s="918"/>
      <c r="P202" s="918"/>
      <c r="Q202" s="918"/>
      <c r="R202" s="926"/>
      <c r="S202" s="926"/>
      <c r="T202" s="926"/>
      <c r="U202" s="920"/>
    </row>
    <row r="203" spans="1:21" ht="24" customHeight="1">
      <c r="A203" s="928"/>
      <c r="B203" s="921" t="s">
        <v>499</v>
      </c>
      <c r="C203" s="923" t="s">
        <v>484</v>
      </c>
      <c r="D203" s="286" t="s">
        <v>485</v>
      </c>
      <c r="E203" s="925"/>
      <c r="F203" s="918"/>
      <c r="G203" s="918"/>
      <c r="H203" s="918"/>
      <c r="I203" s="918"/>
      <c r="J203" s="918"/>
      <c r="K203" s="918"/>
      <c r="L203" s="918"/>
      <c r="M203" s="918"/>
      <c r="N203" s="918"/>
      <c r="O203" s="918"/>
      <c r="P203" s="918"/>
      <c r="Q203" s="918"/>
      <c r="R203" s="918"/>
      <c r="S203" s="926">
        <v>0.98</v>
      </c>
      <c r="T203" s="926">
        <v>0.97019999999999995</v>
      </c>
      <c r="U203" s="920">
        <v>0.95079599999999997</v>
      </c>
    </row>
    <row r="204" spans="1:21" ht="24" customHeight="1">
      <c r="A204" s="928"/>
      <c r="B204" s="922"/>
      <c r="C204" s="927"/>
      <c r="D204" s="287" t="s">
        <v>486</v>
      </c>
      <c r="E204" s="925"/>
      <c r="F204" s="918"/>
      <c r="G204" s="918"/>
      <c r="H204" s="918"/>
      <c r="I204" s="918"/>
      <c r="J204" s="918"/>
      <c r="K204" s="918"/>
      <c r="L204" s="918"/>
      <c r="M204" s="918"/>
      <c r="N204" s="918"/>
      <c r="O204" s="918"/>
      <c r="P204" s="918"/>
      <c r="Q204" s="918"/>
      <c r="R204" s="918"/>
      <c r="S204" s="926"/>
      <c r="T204" s="926"/>
      <c r="U204" s="920"/>
    </row>
    <row r="205" spans="1:21" ht="24" customHeight="1">
      <c r="A205" s="928"/>
      <c r="B205" s="921" t="s">
        <v>500</v>
      </c>
      <c r="C205" s="923" t="s">
        <v>484</v>
      </c>
      <c r="D205" s="286" t="s">
        <v>485</v>
      </c>
      <c r="E205" s="925"/>
      <c r="F205" s="918"/>
      <c r="G205" s="918"/>
      <c r="H205" s="918"/>
      <c r="I205" s="918"/>
      <c r="J205" s="918"/>
      <c r="K205" s="918"/>
      <c r="L205" s="918"/>
      <c r="M205" s="918"/>
      <c r="N205" s="918"/>
      <c r="O205" s="918"/>
      <c r="P205" s="918"/>
      <c r="Q205" s="918"/>
      <c r="R205" s="918"/>
      <c r="S205" s="918"/>
      <c r="T205" s="926">
        <v>0.99</v>
      </c>
      <c r="U205" s="920">
        <v>0.97019999999999995</v>
      </c>
    </row>
    <row r="206" spans="1:21" ht="24" customHeight="1">
      <c r="A206" s="928"/>
      <c r="B206" s="922"/>
      <c r="C206" s="927"/>
      <c r="D206" s="287" t="s">
        <v>486</v>
      </c>
      <c r="E206" s="925"/>
      <c r="F206" s="918"/>
      <c r="G206" s="918"/>
      <c r="H206" s="918"/>
      <c r="I206" s="918"/>
      <c r="J206" s="918"/>
      <c r="K206" s="918"/>
      <c r="L206" s="918"/>
      <c r="M206" s="918"/>
      <c r="N206" s="918"/>
      <c r="O206" s="918"/>
      <c r="P206" s="918"/>
      <c r="Q206" s="918"/>
      <c r="R206" s="918"/>
      <c r="S206" s="918"/>
      <c r="T206" s="926"/>
      <c r="U206" s="920"/>
    </row>
    <row r="207" spans="1:21" ht="24" customHeight="1">
      <c r="A207" s="928"/>
      <c r="B207" s="921" t="s">
        <v>501</v>
      </c>
      <c r="C207" s="923" t="s">
        <v>484</v>
      </c>
      <c r="D207" s="286" t="s">
        <v>485</v>
      </c>
      <c r="E207" s="925"/>
      <c r="F207" s="918"/>
      <c r="G207" s="918"/>
      <c r="H207" s="918"/>
      <c r="I207" s="918"/>
      <c r="J207" s="918"/>
      <c r="K207" s="918"/>
      <c r="L207" s="918"/>
      <c r="M207" s="918"/>
      <c r="N207" s="918"/>
      <c r="O207" s="918"/>
      <c r="P207" s="918"/>
      <c r="Q207" s="918"/>
      <c r="R207" s="918"/>
      <c r="S207" s="918"/>
      <c r="T207" s="918"/>
      <c r="U207" s="920">
        <v>0.98</v>
      </c>
    </row>
    <row r="208" spans="1:21" ht="24" customHeight="1">
      <c r="A208" s="928"/>
      <c r="B208" s="922"/>
      <c r="C208" s="927"/>
      <c r="D208" s="287" t="s">
        <v>486</v>
      </c>
      <c r="E208" s="925"/>
      <c r="F208" s="918"/>
      <c r="G208" s="918"/>
      <c r="H208" s="918"/>
      <c r="I208" s="918"/>
      <c r="J208" s="918"/>
      <c r="K208" s="918"/>
      <c r="L208" s="918"/>
      <c r="M208" s="918"/>
      <c r="N208" s="918"/>
      <c r="O208" s="918"/>
      <c r="P208" s="918"/>
      <c r="Q208" s="918"/>
      <c r="R208" s="918"/>
      <c r="S208" s="918"/>
      <c r="T208" s="918"/>
      <c r="U208" s="920"/>
    </row>
    <row r="209" spans="1:21" ht="24" customHeight="1">
      <c r="A209" s="928"/>
      <c r="B209" s="921" t="s">
        <v>203</v>
      </c>
      <c r="C209" s="923" t="s">
        <v>484</v>
      </c>
      <c r="D209" s="286" t="s">
        <v>485</v>
      </c>
      <c r="E209" s="925"/>
      <c r="F209" s="918"/>
      <c r="G209" s="918"/>
      <c r="H209" s="918"/>
      <c r="I209" s="918"/>
      <c r="J209" s="918"/>
      <c r="K209" s="918"/>
      <c r="L209" s="918"/>
      <c r="M209" s="918"/>
      <c r="N209" s="918"/>
      <c r="O209" s="918"/>
      <c r="P209" s="918"/>
      <c r="Q209" s="918"/>
      <c r="R209" s="918"/>
      <c r="S209" s="918"/>
      <c r="T209" s="918"/>
      <c r="U209" s="919"/>
    </row>
    <row r="210" spans="1:21" ht="24" customHeight="1">
      <c r="A210" s="928"/>
      <c r="B210" s="922"/>
      <c r="C210" s="924"/>
      <c r="D210" s="287" t="s">
        <v>486</v>
      </c>
      <c r="E210" s="925"/>
      <c r="F210" s="918"/>
      <c r="G210" s="918"/>
      <c r="H210" s="918"/>
      <c r="I210" s="918"/>
      <c r="J210" s="918"/>
      <c r="K210" s="918"/>
      <c r="L210" s="918"/>
      <c r="M210" s="918"/>
      <c r="N210" s="918"/>
      <c r="O210" s="918"/>
      <c r="P210" s="918"/>
      <c r="Q210" s="918"/>
      <c r="R210" s="918"/>
      <c r="S210" s="918"/>
      <c r="T210" s="918"/>
      <c r="U210" s="919"/>
    </row>
    <row r="211" spans="1:21" ht="24" customHeight="1">
      <c r="A211" s="928" t="s">
        <v>211</v>
      </c>
      <c r="B211" s="921" t="s">
        <v>483</v>
      </c>
      <c r="C211" s="923" t="s">
        <v>484</v>
      </c>
      <c r="D211" s="286" t="s">
        <v>485</v>
      </c>
      <c r="E211" s="929"/>
      <c r="F211" s="926">
        <v>0.63</v>
      </c>
      <c r="G211" s="926">
        <v>0.47249999999999998</v>
      </c>
      <c r="H211" s="926">
        <v>0.44887500000000002</v>
      </c>
      <c r="I211" s="926">
        <v>0.44438625000000004</v>
      </c>
      <c r="J211" s="926">
        <v>0.39105990000000002</v>
      </c>
      <c r="K211" s="926">
        <v>0.35586450900000005</v>
      </c>
      <c r="L211" s="926">
        <v>0.33095399337000009</v>
      </c>
      <c r="M211" s="926">
        <v>0.31109675376780005</v>
      </c>
      <c r="N211" s="926">
        <v>0.29554191607941005</v>
      </c>
      <c r="O211" s="926">
        <v>0.28372023943623365</v>
      </c>
      <c r="P211" s="926">
        <v>0.27804583464750898</v>
      </c>
      <c r="Q211" s="926">
        <v>0.26414354291513353</v>
      </c>
      <c r="R211" s="926">
        <v>0.25093636576937683</v>
      </c>
      <c r="S211" s="926">
        <v>0.24842700211168306</v>
      </c>
      <c r="T211" s="926">
        <v>0.24594273209056622</v>
      </c>
      <c r="U211" s="920">
        <v>0.24102387744875489</v>
      </c>
    </row>
    <row r="212" spans="1:21" ht="24" customHeight="1">
      <c r="A212" s="928"/>
      <c r="B212" s="922"/>
      <c r="C212" s="927"/>
      <c r="D212" s="287" t="s">
        <v>486</v>
      </c>
      <c r="E212" s="929"/>
      <c r="F212" s="926"/>
      <c r="G212" s="926"/>
      <c r="H212" s="926"/>
      <c r="I212" s="926"/>
      <c r="J212" s="926"/>
      <c r="K212" s="926"/>
      <c r="L212" s="926"/>
      <c r="M212" s="926"/>
      <c r="N212" s="926"/>
      <c r="O212" s="926"/>
      <c r="P212" s="926"/>
      <c r="Q212" s="926"/>
      <c r="R212" s="926"/>
      <c r="S212" s="926"/>
      <c r="T212" s="926"/>
      <c r="U212" s="920"/>
    </row>
    <row r="213" spans="1:21" ht="24" customHeight="1">
      <c r="A213" s="928"/>
      <c r="B213" s="921" t="s">
        <v>487</v>
      </c>
      <c r="C213" s="923" t="s">
        <v>484</v>
      </c>
      <c r="D213" s="286" t="s">
        <v>485</v>
      </c>
      <c r="E213" s="925"/>
      <c r="F213" s="918"/>
      <c r="G213" s="926">
        <v>0.75</v>
      </c>
      <c r="H213" s="926">
        <v>0.71249999999999991</v>
      </c>
      <c r="I213" s="926">
        <v>0.70537499999999986</v>
      </c>
      <c r="J213" s="926">
        <v>0.62072999999999989</v>
      </c>
      <c r="K213" s="926">
        <v>0.56486429999999987</v>
      </c>
      <c r="L213" s="926">
        <v>0.52532379899999992</v>
      </c>
      <c r="M213" s="926">
        <v>0.49380437105999991</v>
      </c>
      <c r="N213" s="926">
        <v>0.46911415250699989</v>
      </c>
      <c r="O213" s="926">
        <v>0.4503495864067199</v>
      </c>
      <c r="P213" s="926">
        <v>0.4413425946785855</v>
      </c>
      <c r="Q213" s="926">
        <v>0.41927546494465623</v>
      </c>
      <c r="R213" s="926">
        <v>0.39831169169742342</v>
      </c>
      <c r="S213" s="926">
        <v>0.39432857478044919</v>
      </c>
      <c r="T213" s="926">
        <v>0.39038528903264469</v>
      </c>
      <c r="U213" s="920">
        <v>0.38257758325199182</v>
      </c>
    </row>
    <row r="214" spans="1:21" ht="24" customHeight="1">
      <c r="A214" s="928"/>
      <c r="B214" s="922"/>
      <c r="C214" s="927"/>
      <c r="D214" s="287" t="s">
        <v>486</v>
      </c>
      <c r="E214" s="925"/>
      <c r="F214" s="918"/>
      <c r="G214" s="926"/>
      <c r="H214" s="926"/>
      <c r="I214" s="926"/>
      <c r="J214" s="926"/>
      <c r="K214" s="926"/>
      <c r="L214" s="926"/>
      <c r="M214" s="926"/>
      <c r="N214" s="926"/>
      <c r="O214" s="926"/>
      <c r="P214" s="926"/>
      <c r="Q214" s="926"/>
      <c r="R214" s="926"/>
      <c r="S214" s="926"/>
      <c r="T214" s="926"/>
      <c r="U214" s="920"/>
    </row>
    <row r="215" spans="1:21" ht="24" customHeight="1">
      <c r="A215" s="928"/>
      <c r="B215" s="921" t="s">
        <v>488</v>
      </c>
      <c r="C215" s="923" t="s">
        <v>484</v>
      </c>
      <c r="D215" s="286" t="s">
        <v>485</v>
      </c>
      <c r="E215" s="925"/>
      <c r="F215" s="918"/>
      <c r="G215" s="918"/>
      <c r="H215" s="926">
        <v>0.95</v>
      </c>
      <c r="I215" s="926">
        <v>0.9405</v>
      </c>
      <c r="J215" s="926">
        <v>0.82764000000000004</v>
      </c>
      <c r="K215" s="926">
        <v>0.75315240000000006</v>
      </c>
      <c r="L215" s="926">
        <v>0.70043173200000008</v>
      </c>
      <c r="M215" s="926">
        <v>0.65840582808000003</v>
      </c>
      <c r="N215" s="926">
        <v>0.62548553667600004</v>
      </c>
      <c r="O215" s="926">
        <v>0.60046611520895998</v>
      </c>
      <c r="P215" s="926">
        <v>0.58845679290478081</v>
      </c>
      <c r="Q215" s="926">
        <v>0.55903395325954175</v>
      </c>
      <c r="R215" s="926">
        <v>0.53108225559656463</v>
      </c>
      <c r="S215" s="926">
        <v>0.52577143304059903</v>
      </c>
      <c r="T215" s="926">
        <v>0.52051371871019303</v>
      </c>
      <c r="U215" s="920">
        <v>0.5101034443359892</v>
      </c>
    </row>
    <row r="216" spans="1:21" ht="24" customHeight="1">
      <c r="A216" s="928"/>
      <c r="B216" s="922"/>
      <c r="C216" s="927"/>
      <c r="D216" s="287" t="s">
        <v>486</v>
      </c>
      <c r="E216" s="925"/>
      <c r="F216" s="918"/>
      <c r="G216" s="918"/>
      <c r="H216" s="926"/>
      <c r="I216" s="926"/>
      <c r="J216" s="926"/>
      <c r="K216" s="926"/>
      <c r="L216" s="926"/>
      <c r="M216" s="926"/>
      <c r="N216" s="926"/>
      <c r="O216" s="926"/>
      <c r="P216" s="926"/>
      <c r="Q216" s="926"/>
      <c r="R216" s="926"/>
      <c r="S216" s="926"/>
      <c r="T216" s="926"/>
      <c r="U216" s="920"/>
    </row>
    <row r="217" spans="1:21" ht="24" customHeight="1">
      <c r="A217" s="928"/>
      <c r="B217" s="921" t="s">
        <v>489</v>
      </c>
      <c r="C217" s="923" t="s">
        <v>484</v>
      </c>
      <c r="D217" s="286" t="s">
        <v>485</v>
      </c>
      <c r="E217" s="925"/>
      <c r="F217" s="918"/>
      <c r="G217" s="918"/>
      <c r="H217" s="918"/>
      <c r="I217" s="926">
        <v>0.99</v>
      </c>
      <c r="J217" s="926">
        <v>0.87119999999999997</v>
      </c>
      <c r="K217" s="926">
        <v>0.79279200000000005</v>
      </c>
      <c r="L217" s="926">
        <v>0.7372965600000001</v>
      </c>
      <c r="M217" s="926">
        <v>0.69305876640000008</v>
      </c>
      <c r="N217" s="926">
        <v>0.65840582808000003</v>
      </c>
      <c r="O217" s="926">
        <v>0.63206959495680004</v>
      </c>
      <c r="P217" s="926">
        <v>0.619428203057664</v>
      </c>
      <c r="Q217" s="926">
        <v>0.58845679290478081</v>
      </c>
      <c r="R217" s="926">
        <v>0.55903395325954175</v>
      </c>
      <c r="S217" s="926">
        <v>0.55344361372694628</v>
      </c>
      <c r="T217" s="926">
        <v>0.54790917758967683</v>
      </c>
      <c r="U217" s="920">
        <v>0.53695099403788327</v>
      </c>
    </row>
    <row r="218" spans="1:21" ht="24" customHeight="1">
      <c r="A218" s="928"/>
      <c r="B218" s="922"/>
      <c r="C218" s="927"/>
      <c r="D218" s="287" t="s">
        <v>486</v>
      </c>
      <c r="E218" s="925"/>
      <c r="F218" s="918"/>
      <c r="G218" s="918"/>
      <c r="H218" s="918"/>
      <c r="I218" s="926"/>
      <c r="J218" s="926"/>
      <c r="K218" s="926"/>
      <c r="L218" s="926"/>
      <c r="M218" s="926"/>
      <c r="N218" s="926"/>
      <c r="O218" s="926"/>
      <c r="P218" s="926"/>
      <c r="Q218" s="926"/>
      <c r="R218" s="926"/>
      <c r="S218" s="926"/>
      <c r="T218" s="926"/>
      <c r="U218" s="920"/>
    </row>
    <row r="219" spans="1:21" ht="24" customHeight="1">
      <c r="A219" s="928"/>
      <c r="B219" s="921" t="s">
        <v>490</v>
      </c>
      <c r="C219" s="923" t="s">
        <v>484</v>
      </c>
      <c r="D219" s="286" t="s">
        <v>485</v>
      </c>
      <c r="E219" s="925"/>
      <c r="F219" s="918"/>
      <c r="G219" s="918"/>
      <c r="H219" s="918"/>
      <c r="I219" s="918"/>
      <c r="J219" s="926">
        <v>0.88</v>
      </c>
      <c r="K219" s="926">
        <v>0.80080000000000007</v>
      </c>
      <c r="L219" s="926">
        <v>0.74474400000000007</v>
      </c>
      <c r="M219" s="926">
        <v>0.70005936000000002</v>
      </c>
      <c r="N219" s="926">
        <v>0.665056392</v>
      </c>
      <c r="O219" s="926">
        <v>0.63845413631999992</v>
      </c>
      <c r="P219" s="926">
        <v>0.62568505359359994</v>
      </c>
      <c r="Q219" s="926">
        <v>0.59440080091391989</v>
      </c>
      <c r="R219" s="926">
        <v>0.56468076086822383</v>
      </c>
      <c r="S219" s="926">
        <v>0.55903395325954164</v>
      </c>
      <c r="T219" s="926">
        <v>0.55344361372694617</v>
      </c>
      <c r="U219" s="920">
        <v>0.54237474145240727</v>
      </c>
    </row>
    <row r="220" spans="1:21" ht="24" customHeight="1">
      <c r="A220" s="928"/>
      <c r="B220" s="922"/>
      <c r="C220" s="927"/>
      <c r="D220" s="287" t="s">
        <v>486</v>
      </c>
      <c r="E220" s="925"/>
      <c r="F220" s="918"/>
      <c r="G220" s="918"/>
      <c r="H220" s="918"/>
      <c r="I220" s="918"/>
      <c r="J220" s="926"/>
      <c r="K220" s="926"/>
      <c r="L220" s="926"/>
      <c r="M220" s="926"/>
      <c r="N220" s="926"/>
      <c r="O220" s="926"/>
      <c r="P220" s="926"/>
      <c r="Q220" s="926"/>
      <c r="R220" s="926"/>
      <c r="S220" s="926"/>
      <c r="T220" s="926"/>
      <c r="U220" s="920"/>
    </row>
    <row r="221" spans="1:21" ht="24" customHeight="1">
      <c r="A221" s="928"/>
      <c r="B221" s="921" t="s">
        <v>491</v>
      </c>
      <c r="C221" s="923" t="s">
        <v>484</v>
      </c>
      <c r="D221" s="286" t="s">
        <v>485</v>
      </c>
      <c r="E221" s="925"/>
      <c r="F221" s="918"/>
      <c r="G221" s="918"/>
      <c r="H221" s="918"/>
      <c r="I221" s="918"/>
      <c r="J221" s="918"/>
      <c r="K221" s="926">
        <v>0.91</v>
      </c>
      <c r="L221" s="926">
        <v>0.84630000000000005</v>
      </c>
      <c r="M221" s="926">
        <v>0.79552199999999995</v>
      </c>
      <c r="N221" s="926">
        <v>0.75574589999999997</v>
      </c>
      <c r="O221" s="926">
        <v>0.72551606399999991</v>
      </c>
      <c r="P221" s="926">
        <v>0.71100574271999994</v>
      </c>
      <c r="Q221" s="926">
        <v>0.67545545558399989</v>
      </c>
      <c r="R221" s="926">
        <v>0.6416826828047999</v>
      </c>
      <c r="S221" s="926">
        <v>0.63526585597675189</v>
      </c>
      <c r="T221" s="926">
        <v>0.62891319741698437</v>
      </c>
      <c r="U221" s="920">
        <v>0.61633493346864465</v>
      </c>
    </row>
    <row r="222" spans="1:21" ht="24" customHeight="1">
      <c r="A222" s="928"/>
      <c r="B222" s="922"/>
      <c r="C222" s="927"/>
      <c r="D222" s="287" t="s">
        <v>486</v>
      </c>
      <c r="E222" s="925"/>
      <c r="F222" s="918"/>
      <c r="G222" s="918"/>
      <c r="H222" s="918"/>
      <c r="I222" s="918"/>
      <c r="J222" s="918"/>
      <c r="K222" s="926"/>
      <c r="L222" s="926"/>
      <c r="M222" s="926"/>
      <c r="N222" s="926"/>
      <c r="O222" s="926"/>
      <c r="P222" s="926"/>
      <c r="Q222" s="926"/>
      <c r="R222" s="926"/>
      <c r="S222" s="926"/>
      <c r="T222" s="926"/>
      <c r="U222" s="920"/>
    </row>
    <row r="223" spans="1:21" ht="24" customHeight="1">
      <c r="A223" s="928"/>
      <c r="B223" s="921" t="s">
        <v>492</v>
      </c>
      <c r="C223" s="923" t="s">
        <v>484</v>
      </c>
      <c r="D223" s="286" t="s">
        <v>485</v>
      </c>
      <c r="E223" s="925"/>
      <c r="F223" s="918"/>
      <c r="G223" s="918"/>
      <c r="H223" s="918"/>
      <c r="I223" s="918"/>
      <c r="J223" s="918"/>
      <c r="K223" s="918"/>
      <c r="L223" s="926">
        <v>0.93</v>
      </c>
      <c r="M223" s="926">
        <v>0.87419999999999998</v>
      </c>
      <c r="N223" s="926">
        <v>0.83048999999999995</v>
      </c>
      <c r="O223" s="926">
        <v>0.79727039999999993</v>
      </c>
      <c r="P223" s="926">
        <v>0.78132499199999994</v>
      </c>
      <c r="Q223" s="926">
        <v>0.74225874239999989</v>
      </c>
      <c r="R223" s="926">
        <v>0.70514580527999982</v>
      </c>
      <c r="S223" s="926">
        <v>0.69809434722719976</v>
      </c>
      <c r="T223" s="926">
        <v>0.6911134037549278</v>
      </c>
      <c r="U223" s="920">
        <v>0.67729113567982924</v>
      </c>
    </row>
    <row r="224" spans="1:21" ht="24" customHeight="1">
      <c r="A224" s="928"/>
      <c r="B224" s="922"/>
      <c r="C224" s="927"/>
      <c r="D224" s="287" t="s">
        <v>486</v>
      </c>
      <c r="E224" s="925"/>
      <c r="F224" s="918"/>
      <c r="G224" s="918"/>
      <c r="H224" s="918"/>
      <c r="I224" s="918"/>
      <c r="J224" s="918"/>
      <c r="K224" s="918"/>
      <c r="L224" s="926"/>
      <c r="M224" s="926"/>
      <c r="N224" s="926"/>
      <c r="O224" s="926"/>
      <c r="P224" s="926"/>
      <c r="Q224" s="926"/>
      <c r="R224" s="926"/>
      <c r="S224" s="926"/>
      <c r="T224" s="926"/>
      <c r="U224" s="920"/>
    </row>
    <row r="225" spans="1:21" ht="24" customHeight="1">
      <c r="A225" s="928"/>
      <c r="B225" s="921" t="s">
        <v>493</v>
      </c>
      <c r="C225" s="923" t="s">
        <v>484</v>
      </c>
      <c r="D225" s="286" t="s">
        <v>485</v>
      </c>
      <c r="E225" s="925"/>
      <c r="F225" s="918"/>
      <c r="G225" s="918"/>
      <c r="H225" s="918"/>
      <c r="I225" s="918"/>
      <c r="J225" s="918"/>
      <c r="K225" s="918"/>
      <c r="L225" s="918"/>
      <c r="M225" s="926">
        <v>0.94</v>
      </c>
      <c r="N225" s="926">
        <v>0.8929999999999999</v>
      </c>
      <c r="O225" s="926">
        <v>0.85727999999999993</v>
      </c>
      <c r="P225" s="926">
        <v>0.84013439999999995</v>
      </c>
      <c r="Q225" s="926">
        <v>0.79812767999999989</v>
      </c>
      <c r="R225" s="926">
        <v>0.75822129599999988</v>
      </c>
      <c r="S225" s="926">
        <v>0.75063908303999982</v>
      </c>
      <c r="T225" s="926">
        <v>0.74313269220959977</v>
      </c>
      <c r="U225" s="920">
        <v>0.72827003836540771</v>
      </c>
    </row>
    <row r="226" spans="1:21" ht="24" customHeight="1">
      <c r="A226" s="928"/>
      <c r="B226" s="922"/>
      <c r="C226" s="927"/>
      <c r="D226" s="287" t="s">
        <v>486</v>
      </c>
      <c r="E226" s="925"/>
      <c r="F226" s="918"/>
      <c r="G226" s="918"/>
      <c r="H226" s="918"/>
      <c r="I226" s="918"/>
      <c r="J226" s="918"/>
      <c r="K226" s="918"/>
      <c r="L226" s="918"/>
      <c r="M226" s="926"/>
      <c r="N226" s="926"/>
      <c r="O226" s="926"/>
      <c r="P226" s="926"/>
      <c r="Q226" s="926"/>
      <c r="R226" s="926"/>
      <c r="S226" s="926"/>
      <c r="T226" s="926"/>
      <c r="U226" s="920"/>
    </row>
    <row r="227" spans="1:21" ht="24" customHeight="1">
      <c r="A227" s="928"/>
      <c r="B227" s="921" t="s">
        <v>494</v>
      </c>
      <c r="C227" s="923" t="s">
        <v>484</v>
      </c>
      <c r="D227" s="286" t="s">
        <v>485</v>
      </c>
      <c r="E227" s="925"/>
      <c r="F227" s="918"/>
      <c r="G227" s="918"/>
      <c r="H227" s="918"/>
      <c r="I227" s="918"/>
      <c r="J227" s="918"/>
      <c r="K227" s="918"/>
      <c r="L227" s="918"/>
      <c r="M227" s="918"/>
      <c r="N227" s="926">
        <v>0.95</v>
      </c>
      <c r="O227" s="926">
        <v>0.91199999999999992</v>
      </c>
      <c r="P227" s="926">
        <v>0.89375999999999989</v>
      </c>
      <c r="Q227" s="926">
        <v>0.84907199999999983</v>
      </c>
      <c r="R227" s="926">
        <v>0.80661839999999985</v>
      </c>
      <c r="S227" s="926">
        <v>0.79855221599999981</v>
      </c>
      <c r="T227" s="926">
        <v>0.79056669383999978</v>
      </c>
      <c r="U227" s="920">
        <v>0.77475535996319977</v>
      </c>
    </row>
    <row r="228" spans="1:21" ht="24" customHeight="1">
      <c r="A228" s="928"/>
      <c r="B228" s="922"/>
      <c r="C228" s="927"/>
      <c r="D228" s="287" t="s">
        <v>486</v>
      </c>
      <c r="E228" s="925"/>
      <c r="F228" s="918"/>
      <c r="G228" s="918"/>
      <c r="H228" s="918"/>
      <c r="I228" s="918"/>
      <c r="J228" s="918"/>
      <c r="K228" s="918"/>
      <c r="L228" s="918"/>
      <c r="M228" s="918"/>
      <c r="N228" s="926"/>
      <c r="O228" s="926"/>
      <c r="P228" s="926"/>
      <c r="Q228" s="926"/>
      <c r="R228" s="926"/>
      <c r="S228" s="926"/>
      <c r="T228" s="926"/>
      <c r="U228" s="920"/>
    </row>
    <row r="229" spans="1:21" ht="24" customHeight="1">
      <c r="A229" s="928"/>
      <c r="B229" s="921" t="s">
        <v>495</v>
      </c>
      <c r="C229" s="923" t="s">
        <v>484</v>
      </c>
      <c r="D229" s="286" t="s">
        <v>485</v>
      </c>
      <c r="E229" s="925"/>
      <c r="F229" s="918"/>
      <c r="G229" s="918"/>
      <c r="H229" s="918"/>
      <c r="I229" s="918"/>
      <c r="J229" s="918"/>
      <c r="K229" s="918"/>
      <c r="L229" s="918"/>
      <c r="M229" s="918"/>
      <c r="N229" s="918"/>
      <c r="O229" s="926">
        <v>0.96</v>
      </c>
      <c r="P229" s="926">
        <v>0.94079999999999997</v>
      </c>
      <c r="Q229" s="926">
        <v>0.89375999999999989</v>
      </c>
      <c r="R229" s="926">
        <v>0.84907199999999983</v>
      </c>
      <c r="S229" s="926">
        <v>0.84058127999999988</v>
      </c>
      <c r="T229" s="926">
        <v>0.83217546719999991</v>
      </c>
      <c r="U229" s="920">
        <v>0.81553195785599986</v>
      </c>
    </row>
    <row r="230" spans="1:21" ht="24" customHeight="1">
      <c r="A230" s="928"/>
      <c r="B230" s="922"/>
      <c r="C230" s="927"/>
      <c r="D230" s="287" t="s">
        <v>486</v>
      </c>
      <c r="E230" s="925"/>
      <c r="F230" s="918"/>
      <c r="G230" s="918"/>
      <c r="H230" s="918"/>
      <c r="I230" s="918"/>
      <c r="J230" s="918"/>
      <c r="K230" s="918"/>
      <c r="L230" s="918"/>
      <c r="M230" s="918"/>
      <c r="N230" s="918"/>
      <c r="O230" s="926"/>
      <c r="P230" s="926"/>
      <c r="Q230" s="926"/>
      <c r="R230" s="926"/>
      <c r="S230" s="926"/>
      <c r="T230" s="926"/>
      <c r="U230" s="920"/>
    </row>
    <row r="231" spans="1:21" ht="24" customHeight="1">
      <c r="A231" s="928"/>
      <c r="B231" s="921" t="s">
        <v>496</v>
      </c>
      <c r="C231" s="923" t="s">
        <v>484</v>
      </c>
      <c r="D231" s="286" t="s">
        <v>485</v>
      </c>
      <c r="E231" s="925"/>
      <c r="F231" s="918"/>
      <c r="G231" s="918"/>
      <c r="H231" s="918"/>
      <c r="I231" s="918"/>
      <c r="J231" s="918"/>
      <c r="K231" s="918"/>
      <c r="L231" s="918"/>
      <c r="M231" s="918"/>
      <c r="N231" s="918"/>
      <c r="O231" s="918"/>
      <c r="P231" s="926">
        <v>0.98</v>
      </c>
      <c r="Q231" s="926">
        <v>0.93099999999999994</v>
      </c>
      <c r="R231" s="926">
        <v>0.88444999999999985</v>
      </c>
      <c r="S231" s="926">
        <v>0.87560549999999981</v>
      </c>
      <c r="T231" s="926">
        <v>0.86684944499999983</v>
      </c>
      <c r="U231" s="920">
        <v>0.84951245609999981</v>
      </c>
    </row>
    <row r="232" spans="1:21" ht="24" customHeight="1">
      <c r="A232" s="928"/>
      <c r="B232" s="922"/>
      <c r="C232" s="927"/>
      <c r="D232" s="287" t="s">
        <v>486</v>
      </c>
      <c r="E232" s="925"/>
      <c r="F232" s="918"/>
      <c r="G232" s="918"/>
      <c r="H232" s="918"/>
      <c r="I232" s="918"/>
      <c r="J232" s="918"/>
      <c r="K232" s="918"/>
      <c r="L232" s="918"/>
      <c r="M232" s="918"/>
      <c r="N232" s="918"/>
      <c r="O232" s="918"/>
      <c r="P232" s="926"/>
      <c r="Q232" s="926"/>
      <c r="R232" s="926"/>
      <c r="S232" s="926"/>
      <c r="T232" s="926"/>
      <c r="U232" s="920"/>
    </row>
    <row r="233" spans="1:21" ht="24" customHeight="1">
      <c r="A233" s="928"/>
      <c r="B233" s="921" t="s">
        <v>497</v>
      </c>
      <c r="C233" s="923" t="s">
        <v>484</v>
      </c>
      <c r="D233" s="286" t="s">
        <v>485</v>
      </c>
      <c r="E233" s="925"/>
      <c r="F233" s="918"/>
      <c r="G233" s="918"/>
      <c r="H233" s="918"/>
      <c r="I233" s="918"/>
      <c r="J233" s="918"/>
      <c r="K233" s="918"/>
      <c r="L233" s="918"/>
      <c r="M233" s="918"/>
      <c r="N233" s="918"/>
      <c r="O233" s="918"/>
      <c r="P233" s="918"/>
      <c r="Q233" s="926">
        <v>0.95</v>
      </c>
      <c r="R233" s="926">
        <v>0.90249999999999997</v>
      </c>
      <c r="S233" s="926">
        <v>0.89347499999999991</v>
      </c>
      <c r="T233" s="926">
        <v>0.88454024999999992</v>
      </c>
      <c r="U233" s="920">
        <v>0.86684944499999994</v>
      </c>
    </row>
    <row r="234" spans="1:21" ht="24" customHeight="1">
      <c r="A234" s="928"/>
      <c r="B234" s="922"/>
      <c r="C234" s="927"/>
      <c r="D234" s="287" t="s">
        <v>486</v>
      </c>
      <c r="E234" s="925"/>
      <c r="F234" s="918"/>
      <c r="G234" s="918"/>
      <c r="H234" s="918"/>
      <c r="I234" s="918"/>
      <c r="J234" s="918"/>
      <c r="K234" s="918"/>
      <c r="L234" s="918"/>
      <c r="M234" s="918"/>
      <c r="N234" s="918"/>
      <c r="O234" s="918"/>
      <c r="P234" s="918"/>
      <c r="Q234" s="926"/>
      <c r="R234" s="926"/>
      <c r="S234" s="926"/>
      <c r="T234" s="926"/>
      <c r="U234" s="920"/>
    </row>
    <row r="235" spans="1:21" ht="24" customHeight="1">
      <c r="A235" s="928"/>
      <c r="B235" s="921" t="s">
        <v>498</v>
      </c>
      <c r="C235" s="923" t="s">
        <v>484</v>
      </c>
      <c r="D235" s="286" t="s">
        <v>485</v>
      </c>
      <c r="E235" s="925"/>
      <c r="F235" s="918"/>
      <c r="G235" s="918"/>
      <c r="H235" s="918"/>
      <c r="I235" s="918"/>
      <c r="J235" s="918"/>
      <c r="K235" s="918"/>
      <c r="L235" s="918"/>
      <c r="M235" s="918"/>
      <c r="N235" s="918"/>
      <c r="O235" s="918"/>
      <c r="P235" s="918"/>
      <c r="Q235" s="918"/>
      <c r="R235" s="926">
        <v>0.95</v>
      </c>
      <c r="S235" s="926">
        <v>0.9405</v>
      </c>
      <c r="T235" s="926">
        <v>0.93109500000000001</v>
      </c>
      <c r="U235" s="920">
        <v>0.91247310000000004</v>
      </c>
    </row>
    <row r="236" spans="1:21" ht="24" customHeight="1">
      <c r="A236" s="928"/>
      <c r="B236" s="922"/>
      <c r="C236" s="927"/>
      <c r="D236" s="287" t="s">
        <v>486</v>
      </c>
      <c r="E236" s="925"/>
      <c r="F236" s="918"/>
      <c r="G236" s="918"/>
      <c r="H236" s="918"/>
      <c r="I236" s="918"/>
      <c r="J236" s="918"/>
      <c r="K236" s="918"/>
      <c r="L236" s="918"/>
      <c r="M236" s="918"/>
      <c r="N236" s="918"/>
      <c r="O236" s="918"/>
      <c r="P236" s="918"/>
      <c r="Q236" s="918"/>
      <c r="R236" s="926"/>
      <c r="S236" s="926"/>
      <c r="T236" s="926"/>
      <c r="U236" s="920"/>
    </row>
    <row r="237" spans="1:21" ht="24" customHeight="1">
      <c r="A237" s="928"/>
      <c r="B237" s="921" t="s">
        <v>499</v>
      </c>
      <c r="C237" s="923" t="s">
        <v>484</v>
      </c>
      <c r="D237" s="286" t="s">
        <v>485</v>
      </c>
      <c r="E237" s="925"/>
      <c r="F237" s="918"/>
      <c r="G237" s="918"/>
      <c r="H237" s="918"/>
      <c r="I237" s="918"/>
      <c r="J237" s="918"/>
      <c r="K237" s="918"/>
      <c r="L237" s="918"/>
      <c r="M237" s="918"/>
      <c r="N237" s="918"/>
      <c r="O237" s="918"/>
      <c r="P237" s="918"/>
      <c r="Q237" s="918"/>
      <c r="R237" s="918"/>
      <c r="S237" s="926">
        <v>0.99</v>
      </c>
      <c r="T237" s="926">
        <v>0.98009999999999997</v>
      </c>
      <c r="U237" s="920">
        <v>0.96049799999999996</v>
      </c>
    </row>
    <row r="238" spans="1:21" ht="24" customHeight="1">
      <c r="A238" s="928"/>
      <c r="B238" s="922"/>
      <c r="C238" s="927"/>
      <c r="D238" s="287" t="s">
        <v>486</v>
      </c>
      <c r="E238" s="925"/>
      <c r="F238" s="918"/>
      <c r="G238" s="918"/>
      <c r="H238" s="918"/>
      <c r="I238" s="918"/>
      <c r="J238" s="918"/>
      <c r="K238" s="918"/>
      <c r="L238" s="918"/>
      <c r="M238" s="918"/>
      <c r="N238" s="918"/>
      <c r="O238" s="918"/>
      <c r="P238" s="918"/>
      <c r="Q238" s="918"/>
      <c r="R238" s="918"/>
      <c r="S238" s="926"/>
      <c r="T238" s="926"/>
      <c r="U238" s="920"/>
    </row>
    <row r="239" spans="1:21" ht="24" customHeight="1">
      <c r="A239" s="928"/>
      <c r="B239" s="921" t="s">
        <v>500</v>
      </c>
      <c r="C239" s="923" t="s">
        <v>484</v>
      </c>
      <c r="D239" s="286" t="s">
        <v>485</v>
      </c>
      <c r="E239" s="925"/>
      <c r="F239" s="918"/>
      <c r="G239" s="918"/>
      <c r="H239" s="918"/>
      <c r="I239" s="918"/>
      <c r="J239" s="918"/>
      <c r="K239" s="918"/>
      <c r="L239" s="918"/>
      <c r="M239" s="918"/>
      <c r="N239" s="918"/>
      <c r="O239" s="918"/>
      <c r="P239" s="918"/>
      <c r="Q239" s="918"/>
      <c r="R239" s="918"/>
      <c r="S239" s="918"/>
      <c r="T239" s="926">
        <v>0.99</v>
      </c>
      <c r="U239" s="920">
        <v>0.97019999999999995</v>
      </c>
    </row>
    <row r="240" spans="1:21" ht="24" customHeight="1">
      <c r="A240" s="928"/>
      <c r="B240" s="922"/>
      <c r="C240" s="927"/>
      <c r="D240" s="287" t="s">
        <v>486</v>
      </c>
      <c r="E240" s="925"/>
      <c r="F240" s="918"/>
      <c r="G240" s="918"/>
      <c r="H240" s="918"/>
      <c r="I240" s="918"/>
      <c r="J240" s="918"/>
      <c r="K240" s="918"/>
      <c r="L240" s="918"/>
      <c r="M240" s="918"/>
      <c r="N240" s="918"/>
      <c r="O240" s="918"/>
      <c r="P240" s="918"/>
      <c r="Q240" s="918"/>
      <c r="R240" s="918"/>
      <c r="S240" s="918"/>
      <c r="T240" s="926"/>
      <c r="U240" s="920"/>
    </row>
    <row r="241" spans="1:21" ht="24" customHeight="1">
      <c r="A241" s="928"/>
      <c r="B241" s="921" t="s">
        <v>501</v>
      </c>
      <c r="C241" s="923" t="s">
        <v>484</v>
      </c>
      <c r="D241" s="286" t="s">
        <v>485</v>
      </c>
      <c r="E241" s="925"/>
      <c r="F241" s="918"/>
      <c r="G241" s="918"/>
      <c r="H241" s="918"/>
      <c r="I241" s="918"/>
      <c r="J241" s="918"/>
      <c r="K241" s="918"/>
      <c r="L241" s="918"/>
      <c r="M241" s="918"/>
      <c r="N241" s="918"/>
      <c r="O241" s="918"/>
      <c r="P241" s="918"/>
      <c r="Q241" s="918"/>
      <c r="R241" s="918"/>
      <c r="S241" s="918"/>
      <c r="T241" s="918"/>
      <c r="U241" s="920">
        <v>0.98</v>
      </c>
    </row>
    <row r="242" spans="1:21" ht="24" customHeight="1">
      <c r="A242" s="928"/>
      <c r="B242" s="922"/>
      <c r="C242" s="927"/>
      <c r="D242" s="287" t="s">
        <v>486</v>
      </c>
      <c r="E242" s="925"/>
      <c r="F242" s="918"/>
      <c r="G242" s="918"/>
      <c r="H242" s="918"/>
      <c r="I242" s="918"/>
      <c r="J242" s="918"/>
      <c r="K242" s="918"/>
      <c r="L242" s="918"/>
      <c r="M242" s="918"/>
      <c r="N242" s="918"/>
      <c r="O242" s="918"/>
      <c r="P242" s="918"/>
      <c r="Q242" s="918"/>
      <c r="R242" s="918"/>
      <c r="S242" s="918"/>
      <c r="T242" s="918"/>
      <c r="U242" s="920"/>
    </row>
    <row r="243" spans="1:21" ht="24" customHeight="1">
      <c r="A243" s="928"/>
      <c r="B243" s="921" t="s">
        <v>203</v>
      </c>
      <c r="C243" s="923" t="s">
        <v>484</v>
      </c>
      <c r="D243" s="286" t="s">
        <v>485</v>
      </c>
      <c r="E243" s="925"/>
      <c r="F243" s="918"/>
      <c r="G243" s="918"/>
      <c r="H243" s="918"/>
      <c r="I243" s="918"/>
      <c r="J243" s="918"/>
      <c r="K243" s="918"/>
      <c r="L243" s="918"/>
      <c r="M243" s="918"/>
      <c r="N243" s="918"/>
      <c r="O243" s="918"/>
      <c r="P243" s="918"/>
      <c r="Q243" s="918"/>
      <c r="R243" s="918"/>
      <c r="S243" s="918"/>
      <c r="T243" s="918"/>
      <c r="U243" s="919"/>
    </row>
    <row r="244" spans="1:21" ht="24" customHeight="1">
      <c r="A244" s="928"/>
      <c r="B244" s="922"/>
      <c r="C244" s="924"/>
      <c r="D244" s="287" t="s">
        <v>486</v>
      </c>
      <c r="E244" s="925"/>
      <c r="F244" s="918"/>
      <c r="G244" s="918"/>
      <c r="H244" s="918"/>
      <c r="I244" s="918"/>
      <c r="J244" s="918"/>
      <c r="K244" s="918"/>
      <c r="L244" s="918"/>
      <c r="M244" s="918"/>
      <c r="N244" s="918"/>
      <c r="O244" s="918"/>
      <c r="P244" s="918"/>
      <c r="Q244" s="918"/>
      <c r="R244" s="918"/>
      <c r="S244" s="918"/>
      <c r="T244" s="918"/>
      <c r="U244" s="919"/>
    </row>
    <row r="245" spans="1:21" ht="24" customHeight="1">
      <c r="A245" s="928" t="s">
        <v>502</v>
      </c>
      <c r="B245" s="921" t="s">
        <v>483</v>
      </c>
      <c r="C245" s="923" t="s">
        <v>484</v>
      </c>
      <c r="D245" s="286" t="s">
        <v>485</v>
      </c>
      <c r="E245" s="929"/>
      <c r="F245" s="926">
        <v>0.63</v>
      </c>
      <c r="G245" s="926">
        <v>0.47249999999999998</v>
      </c>
      <c r="H245" s="926">
        <v>0.4536</v>
      </c>
      <c r="I245" s="926">
        <v>0.44452799999999998</v>
      </c>
      <c r="J245" s="926">
        <v>0.39118463999999997</v>
      </c>
      <c r="K245" s="926">
        <v>0.35597802239999998</v>
      </c>
      <c r="L245" s="926">
        <v>0.331059560832</v>
      </c>
      <c r="M245" s="926">
        <v>0.3145065827904</v>
      </c>
      <c r="N245" s="926">
        <v>0.29878125365087999</v>
      </c>
      <c r="O245" s="926">
        <v>0.28683000350484478</v>
      </c>
      <c r="P245" s="926">
        <v>0.28396170346979632</v>
      </c>
      <c r="Q245" s="926">
        <v>0.26692400126160853</v>
      </c>
      <c r="R245" s="926">
        <v>0.25624704121114417</v>
      </c>
      <c r="S245" s="926">
        <v>0.25112210038692129</v>
      </c>
      <c r="T245" s="926">
        <v>0.24861087938305207</v>
      </c>
      <c r="U245" s="920">
        <v>0.24363866179539104</v>
      </c>
    </row>
    <row r="246" spans="1:21" ht="24" customHeight="1">
      <c r="A246" s="928"/>
      <c r="B246" s="922"/>
      <c r="C246" s="927"/>
      <c r="D246" s="287" t="s">
        <v>486</v>
      </c>
      <c r="E246" s="929"/>
      <c r="F246" s="926"/>
      <c r="G246" s="926"/>
      <c r="H246" s="926"/>
      <c r="I246" s="926"/>
      <c r="J246" s="926"/>
      <c r="K246" s="926"/>
      <c r="L246" s="926"/>
      <c r="M246" s="926"/>
      <c r="N246" s="926"/>
      <c r="O246" s="926"/>
      <c r="P246" s="926"/>
      <c r="Q246" s="926"/>
      <c r="R246" s="926"/>
      <c r="S246" s="926"/>
      <c r="T246" s="926"/>
      <c r="U246" s="920"/>
    </row>
    <row r="247" spans="1:21" ht="24" customHeight="1">
      <c r="A247" s="928"/>
      <c r="B247" s="921" t="s">
        <v>487</v>
      </c>
      <c r="C247" s="923" t="s">
        <v>484</v>
      </c>
      <c r="D247" s="286" t="s">
        <v>485</v>
      </c>
      <c r="E247" s="925"/>
      <c r="F247" s="918"/>
      <c r="G247" s="926">
        <v>0.75</v>
      </c>
      <c r="H247" s="926">
        <v>0.72</v>
      </c>
      <c r="I247" s="926">
        <v>0.7056</v>
      </c>
      <c r="J247" s="926">
        <v>0.62092800000000004</v>
      </c>
      <c r="K247" s="926">
        <v>0.56504448000000007</v>
      </c>
      <c r="L247" s="926">
        <v>0.52549136640000005</v>
      </c>
      <c r="M247" s="926">
        <v>0.49921679808000002</v>
      </c>
      <c r="N247" s="926">
        <v>0.47425595817600003</v>
      </c>
      <c r="O247" s="926">
        <v>0.45528571984895999</v>
      </c>
      <c r="P247" s="926">
        <v>0.45073286265047041</v>
      </c>
      <c r="Q247" s="926">
        <v>0.42368889089144218</v>
      </c>
      <c r="R247" s="926">
        <v>0.40674133525578449</v>
      </c>
      <c r="S247" s="926">
        <v>0.39860650855066881</v>
      </c>
      <c r="T247" s="926">
        <v>0.39462044346516212</v>
      </c>
      <c r="U247" s="920">
        <v>0.38672803459585886</v>
      </c>
    </row>
    <row r="248" spans="1:21" ht="24" customHeight="1">
      <c r="A248" s="928"/>
      <c r="B248" s="922"/>
      <c r="C248" s="927"/>
      <c r="D248" s="287" t="s">
        <v>486</v>
      </c>
      <c r="E248" s="925"/>
      <c r="F248" s="918"/>
      <c r="G248" s="926"/>
      <c r="H248" s="926"/>
      <c r="I248" s="926"/>
      <c r="J248" s="926"/>
      <c r="K248" s="926"/>
      <c r="L248" s="926"/>
      <c r="M248" s="926"/>
      <c r="N248" s="926"/>
      <c r="O248" s="926"/>
      <c r="P248" s="926"/>
      <c r="Q248" s="926"/>
      <c r="R248" s="926"/>
      <c r="S248" s="926"/>
      <c r="T248" s="926"/>
      <c r="U248" s="920"/>
    </row>
    <row r="249" spans="1:21" ht="24" customHeight="1">
      <c r="A249" s="928"/>
      <c r="B249" s="921" t="s">
        <v>488</v>
      </c>
      <c r="C249" s="923" t="s">
        <v>484</v>
      </c>
      <c r="D249" s="286" t="s">
        <v>485</v>
      </c>
      <c r="E249" s="925"/>
      <c r="F249" s="918"/>
      <c r="G249" s="918"/>
      <c r="H249" s="926">
        <v>0.96</v>
      </c>
      <c r="I249" s="926">
        <v>0.94079999999999997</v>
      </c>
      <c r="J249" s="926">
        <v>0.82790399999999997</v>
      </c>
      <c r="K249" s="926">
        <v>0.75339263999999995</v>
      </c>
      <c r="L249" s="926">
        <v>0.70065515519999999</v>
      </c>
      <c r="M249" s="926">
        <v>0.66562239743999996</v>
      </c>
      <c r="N249" s="926">
        <v>0.63234127756799996</v>
      </c>
      <c r="O249" s="926">
        <v>0.60704762646527999</v>
      </c>
      <c r="P249" s="926">
        <v>0.60097715020062714</v>
      </c>
      <c r="Q249" s="926">
        <v>0.56491852118858943</v>
      </c>
      <c r="R249" s="926">
        <v>0.54232178034104583</v>
      </c>
      <c r="S249" s="926">
        <v>0.53147534473422486</v>
      </c>
      <c r="T249" s="926">
        <v>0.52616059128688264</v>
      </c>
      <c r="U249" s="920">
        <v>0.51563737946114496</v>
      </c>
    </row>
    <row r="250" spans="1:21" ht="24" customHeight="1">
      <c r="A250" s="928"/>
      <c r="B250" s="922"/>
      <c r="C250" s="927"/>
      <c r="D250" s="287" t="s">
        <v>486</v>
      </c>
      <c r="E250" s="925"/>
      <c r="F250" s="918"/>
      <c r="G250" s="918"/>
      <c r="H250" s="926"/>
      <c r="I250" s="926"/>
      <c r="J250" s="926"/>
      <c r="K250" s="926"/>
      <c r="L250" s="926"/>
      <c r="M250" s="926"/>
      <c r="N250" s="926"/>
      <c r="O250" s="926"/>
      <c r="P250" s="926"/>
      <c r="Q250" s="926"/>
      <c r="R250" s="926"/>
      <c r="S250" s="926"/>
      <c r="T250" s="926"/>
      <c r="U250" s="920"/>
    </row>
    <row r="251" spans="1:21" ht="24" customHeight="1">
      <c r="A251" s="928"/>
      <c r="B251" s="921" t="s">
        <v>489</v>
      </c>
      <c r="C251" s="923" t="s">
        <v>484</v>
      </c>
      <c r="D251" s="286" t="s">
        <v>485</v>
      </c>
      <c r="E251" s="925"/>
      <c r="F251" s="918"/>
      <c r="G251" s="918"/>
      <c r="H251" s="918"/>
      <c r="I251" s="926">
        <v>0.98</v>
      </c>
      <c r="J251" s="926">
        <v>0.86239999999999994</v>
      </c>
      <c r="K251" s="926">
        <v>0.78478399999999993</v>
      </c>
      <c r="L251" s="926">
        <v>0.72984912000000002</v>
      </c>
      <c r="M251" s="926">
        <v>0.69335666399999996</v>
      </c>
      <c r="N251" s="926">
        <v>0.65868883079999996</v>
      </c>
      <c r="O251" s="926">
        <v>0.63234127756799996</v>
      </c>
      <c r="P251" s="926">
        <v>0.62601786479231991</v>
      </c>
      <c r="Q251" s="926">
        <v>0.5884567929047807</v>
      </c>
      <c r="R251" s="926">
        <v>0.56491852118858943</v>
      </c>
      <c r="S251" s="926">
        <v>0.55362015076481763</v>
      </c>
      <c r="T251" s="926">
        <v>0.54808394925716941</v>
      </c>
      <c r="U251" s="920">
        <v>0.53712227027202597</v>
      </c>
    </row>
    <row r="252" spans="1:21" ht="24" customHeight="1">
      <c r="A252" s="928"/>
      <c r="B252" s="922"/>
      <c r="C252" s="927"/>
      <c r="D252" s="287" t="s">
        <v>486</v>
      </c>
      <c r="E252" s="925"/>
      <c r="F252" s="918"/>
      <c r="G252" s="918"/>
      <c r="H252" s="918"/>
      <c r="I252" s="926"/>
      <c r="J252" s="926"/>
      <c r="K252" s="926"/>
      <c r="L252" s="926"/>
      <c r="M252" s="926"/>
      <c r="N252" s="926"/>
      <c r="O252" s="926"/>
      <c r="P252" s="926"/>
      <c r="Q252" s="926"/>
      <c r="R252" s="926"/>
      <c r="S252" s="926"/>
      <c r="T252" s="926"/>
      <c r="U252" s="920"/>
    </row>
    <row r="253" spans="1:21" ht="24" customHeight="1">
      <c r="A253" s="928"/>
      <c r="B253" s="921" t="s">
        <v>490</v>
      </c>
      <c r="C253" s="923" t="s">
        <v>484</v>
      </c>
      <c r="D253" s="286" t="s">
        <v>485</v>
      </c>
      <c r="E253" s="925"/>
      <c r="F253" s="918"/>
      <c r="G253" s="918"/>
      <c r="H253" s="918"/>
      <c r="I253" s="918"/>
      <c r="J253" s="926">
        <v>0.88</v>
      </c>
      <c r="K253" s="926">
        <v>0.80080000000000007</v>
      </c>
      <c r="L253" s="926">
        <v>0.74474400000000007</v>
      </c>
      <c r="M253" s="926">
        <v>0.70750679999999999</v>
      </c>
      <c r="N253" s="926">
        <v>0.67213146000000001</v>
      </c>
      <c r="O253" s="926">
        <v>0.64524620160000001</v>
      </c>
      <c r="P253" s="926">
        <v>0.63879373958399999</v>
      </c>
      <c r="Q253" s="926">
        <v>0.60046611520895998</v>
      </c>
      <c r="R253" s="926">
        <v>0.57644747060060153</v>
      </c>
      <c r="S253" s="926">
        <v>0.56491852118858954</v>
      </c>
      <c r="T253" s="926">
        <v>0.55926933597670359</v>
      </c>
      <c r="U253" s="920">
        <v>0.54808394925716952</v>
      </c>
    </row>
    <row r="254" spans="1:21" ht="24" customHeight="1">
      <c r="A254" s="928"/>
      <c r="B254" s="922"/>
      <c r="C254" s="927"/>
      <c r="D254" s="287" t="s">
        <v>486</v>
      </c>
      <c r="E254" s="925"/>
      <c r="F254" s="918"/>
      <c r="G254" s="918"/>
      <c r="H254" s="918"/>
      <c r="I254" s="918"/>
      <c r="J254" s="926"/>
      <c r="K254" s="926"/>
      <c r="L254" s="926"/>
      <c r="M254" s="926"/>
      <c r="N254" s="926"/>
      <c r="O254" s="926"/>
      <c r="P254" s="926"/>
      <c r="Q254" s="926"/>
      <c r="R254" s="926"/>
      <c r="S254" s="926"/>
      <c r="T254" s="926"/>
      <c r="U254" s="920"/>
    </row>
    <row r="255" spans="1:21" ht="24" customHeight="1">
      <c r="A255" s="928"/>
      <c r="B255" s="921" t="s">
        <v>491</v>
      </c>
      <c r="C255" s="923" t="s">
        <v>484</v>
      </c>
      <c r="D255" s="286" t="s">
        <v>485</v>
      </c>
      <c r="E255" s="925"/>
      <c r="F255" s="918"/>
      <c r="G255" s="918"/>
      <c r="H255" s="918"/>
      <c r="I255" s="918"/>
      <c r="J255" s="918"/>
      <c r="K255" s="926">
        <v>0.91</v>
      </c>
      <c r="L255" s="926">
        <v>0.84630000000000005</v>
      </c>
      <c r="M255" s="926">
        <v>0.80398500000000006</v>
      </c>
      <c r="N255" s="926">
        <v>0.76378575000000004</v>
      </c>
      <c r="O255" s="926">
        <v>0.73323431999999999</v>
      </c>
      <c r="P255" s="926">
        <v>0.72590197680000002</v>
      </c>
      <c r="Q255" s="926">
        <v>0.68234785819199995</v>
      </c>
      <c r="R255" s="926">
        <v>0.65505394386431992</v>
      </c>
      <c r="S255" s="926">
        <v>0.64195286498703352</v>
      </c>
      <c r="T255" s="926">
        <v>0.63553333633716313</v>
      </c>
      <c r="U255" s="920">
        <v>0.62282266961041988</v>
      </c>
    </row>
    <row r="256" spans="1:21" ht="24" customHeight="1">
      <c r="A256" s="928"/>
      <c r="B256" s="922"/>
      <c r="C256" s="927"/>
      <c r="D256" s="287" t="s">
        <v>486</v>
      </c>
      <c r="E256" s="925"/>
      <c r="F256" s="918"/>
      <c r="G256" s="918"/>
      <c r="H256" s="918"/>
      <c r="I256" s="918"/>
      <c r="J256" s="918"/>
      <c r="K256" s="926"/>
      <c r="L256" s="926"/>
      <c r="M256" s="926"/>
      <c r="N256" s="926"/>
      <c r="O256" s="926"/>
      <c r="P256" s="926"/>
      <c r="Q256" s="926"/>
      <c r="R256" s="926"/>
      <c r="S256" s="926"/>
      <c r="T256" s="926"/>
      <c r="U256" s="920"/>
    </row>
    <row r="257" spans="1:21" ht="24" customHeight="1">
      <c r="A257" s="928"/>
      <c r="B257" s="921" t="s">
        <v>492</v>
      </c>
      <c r="C257" s="923" t="s">
        <v>484</v>
      </c>
      <c r="D257" s="286" t="s">
        <v>485</v>
      </c>
      <c r="E257" s="925"/>
      <c r="F257" s="918"/>
      <c r="G257" s="918"/>
      <c r="H257" s="918"/>
      <c r="I257" s="918"/>
      <c r="J257" s="918"/>
      <c r="K257" s="918"/>
      <c r="L257" s="926">
        <v>0.93</v>
      </c>
      <c r="M257" s="926">
        <v>0.88349999999999995</v>
      </c>
      <c r="N257" s="926">
        <v>0.83932499999999988</v>
      </c>
      <c r="O257" s="926">
        <v>0.8057519999999998</v>
      </c>
      <c r="P257" s="926">
        <v>0.79769447999999976</v>
      </c>
      <c r="Q257" s="926">
        <v>0.74983281119999978</v>
      </c>
      <c r="R257" s="926">
        <v>0.71983949875199982</v>
      </c>
      <c r="S257" s="926">
        <v>0.7054427087769598</v>
      </c>
      <c r="T257" s="926">
        <v>0.6983882816891902</v>
      </c>
      <c r="U257" s="920">
        <v>0.68442051605540644</v>
      </c>
    </row>
    <row r="258" spans="1:21" ht="24" customHeight="1">
      <c r="A258" s="928"/>
      <c r="B258" s="922"/>
      <c r="C258" s="927"/>
      <c r="D258" s="287" t="s">
        <v>486</v>
      </c>
      <c r="E258" s="925"/>
      <c r="F258" s="918"/>
      <c r="G258" s="918"/>
      <c r="H258" s="918"/>
      <c r="I258" s="918"/>
      <c r="J258" s="918"/>
      <c r="K258" s="918"/>
      <c r="L258" s="926"/>
      <c r="M258" s="926"/>
      <c r="N258" s="926"/>
      <c r="O258" s="926"/>
      <c r="P258" s="926"/>
      <c r="Q258" s="926"/>
      <c r="R258" s="926"/>
      <c r="S258" s="926"/>
      <c r="T258" s="926"/>
      <c r="U258" s="920"/>
    </row>
    <row r="259" spans="1:21" ht="24" customHeight="1">
      <c r="A259" s="928"/>
      <c r="B259" s="921" t="s">
        <v>493</v>
      </c>
      <c r="C259" s="923" t="s">
        <v>484</v>
      </c>
      <c r="D259" s="286" t="s">
        <v>485</v>
      </c>
      <c r="E259" s="925"/>
      <c r="F259" s="918"/>
      <c r="G259" s="918"/>
      <c r="H259" s="918"/>
      <c r="I259" s="918"/>
      <c r="J259" s="918"/>
      <c r="K259" s="918"/>
      <c r="L259" s="918"/>
      <c r="M259" s="926">
        <v>0.95</v>
      </c>
      <c r="N259" s="926">
        <v>0.90249999999999997</v>
      </c>
      <c r="O259" s="926">
        <v>0.86639999999999995</v>
      </c>
      <c r="P259" s="926">
        <v>0.85773599999999994</v>
      </c>
      <c r="Q259" s="926">
        <v>0.80627183999999985</v>
      </c>
      <c r="R259" s="926">
        <v>0.77402096639999984</v>
      </c>
      <c r="S259" s="926">
        <v>0.7585405470719998</v>
      </c>
      <c r="T259" s="926">
        <v>0.75095514160127985</v>
      </c>
      <c r="U259" s="920">
        <v>0.73593603876925429</v>
      </c>
    </row>
    <row r="260" spans="1:21" ht="24" customHeight="1">
      <c r="A260" s="928"/>
      <c r="B260" s="922"/>
      <c r="C260" s="927"/>
      <c r="D260" s="287" t="s">
        <v>486</v>
      </c>
      <c r="E260" s="925"/>
      <c r="F260" s="918"/>
      <c r="G260" s="918"/>
      <c r="H260" s="918"/>
      <c r="I260" s="918"/>
      <c r="J260" s="918"/>
      <c r="K260" s="918"/>
      <c r="L260" s="918"/>
      <c r="M260" s="926"/>
      <c r="N260" s="926"/>
      <c r="O260" s="926"/>
      <c r="P260" s="926"/>
      <c r="Q260" s="926"/>
      <c r="R260" s="926"/>
      <c r="S260" s="926"/>
      <c r="T260" s="926"/>
      <c r="U260" s="920"/>
    </row>
    <row r="261" spans="1:21" ht="24" customHeight="1">
      <c r="A261" s="928"/>
      <c r="B261" s="921" t="s">
        <v>494</v>
      </c>
      <c r="C261" s="923" t="s">
        <v>484</v>
      </c>
      <c r="D261" s="286" t="s">
        <v>485</v>
      </c>
      <c r="E261" s="925"/>
      <c r="F261" s="918"/>
      <c r="G261" s="918"/>
      <c r="H261" s="918"/>
      <c r="I261" s="918"/>
      <c r="J261" s="918"/>
      <c r="K261" s="918"/>
      <c r="L261" s="918"/>
      <c r="M261" s="918"/>
      <c r="N261" s="926">
        <v>0.95</v>
      </c>
      <c r="O261" s="926">
        <v>0.91199999999999992</v>
      </c>
      <c r="P261" s="926">
        <v>0.9028799999999999</v>
      </c>
      <c r="Q261" s="926">
        <v>0.84870719999999988</v>
      </c>
      <c r="R261" s="926">
        <v>0.81475891199999984</v>
      </c>
      <c r="S261" s="926">
        <v>0.79846373375999979</v>
      </c>
      <c r="T261" s="926">
        <v>0.79047909642239977</v>
      </c>
      <c r="U261" s="920">
        <v>0.77466951449395172</v>
      </c>
    </row>
    <row r="262" spans="1:21" ht="24" customHeight="1">
      <c r="A262" s="928"/>
      <c r="B262" s="922"/>
      <c r="C262" s="927"/>
      <c r="D262" s="287" t="s">
        <v>486</v>
      </c>
      <c r="E262" s="925"/>
      <c r="F262" s="918"/>
      <c r="G262" s="918"/>
      <c r="H262" s="918"/>
      <c r="I262" s="918"/>
      <c r="J262" s="918"/>
      <c r="K262" s="918"/>
      <c r="L262" s="918"/>
      <c r="M262" s="918"/>
      <c r="N262" s="926"/>
      <c r="O262" s="926"/>
      <c r="P262" s="926"/>
      <c r="Q262" s="926"/>
      <c r="R262" s="926"/>
      <c r="S262" s="926"/>
      <c r="T262" s="926"/>
      <c r="U262" s="920"/>
    </row>
    <row r="263" spans="1:21" ht="24" customHeight="1">
      <c r="A263" s="928"/>
      <c r="B263" s="921" t="s">
        <v>495</v>
      </c>
      <c r="C263" s="923" t="s">
        <v>484</v>
      </c>
      <c r="D263" s="286" t="s">
        <v>485</v>
      </c>
      <c r="E263" s="925"/>
      <c r="F263" s="918"/>
      <c r="G263" s="918"/>
      <c r="H263" s="918"/>
      <c r="I263" s="918"/>
      <c r="J263" s="918"/>
      <c r="K263" s="918"/>
      <c r="L263" s="918"/>
      <c r="M263" s="918"/>
      <c r="N263" s="918"/>
      <c r="O263" s="926">
        <v>0.96</v>
      </c>
      <c r="P263" s="926">
        <v>0.95039999999999991</v>
      </c>
      <c r="Q263" s="926">
        <v>0.89337599999999984</v>
      </c>
      <c r="R263" s="926">
        <v>0.85764095999999979</v>
      </c>
      <c r="S263" s="926">
        <v>0.84048814079999978</v>
      </c>
      <c r="T263" s="926">
        <v>0.83208325939199979</v>
      </c>
      <c r="U263" s="920">
        <v>0.81544159420415974</v>
      </c>
    </row>
    <row r="264" spans="1:21" ht="24" customHeight="1">
      <c r="A264" s="928"/>
      <c r="B264" s="922"/>
      <c r="C264" s="927"/>
      <c r="D264" s="287" t="s">
        <v>486</v>
      </c>
      <c r="E264" s="925"/>
      <c r="F264" s="918"/>
      <c r="G264" s="918"/>
      <c r="H264" s="918"/>
      <c r="I264" s="918"/>
      <c r="J264" s="918"/>
      <c r="K264" s="918"/>
      <c r="L264" s="918"/>
      <c r="M264" s="918"/>
      <c r="N264" s="918"/>
      <c r="O264" s="926"/>
      <c r="P264" s="926"/>
      <c r="Q264" s="926"/>
      <c r="R264" s="926"/>
      <c r="S264" s="926"/>
      <c r="T264" s="926"/>
      <c r="U264" s="920"/>
    </row>
    <row r="265" spans="1:21" ht="24" customHeight="1">
      <c r="A265" s="928"/>
      <c r="B265" s="921" t="s">
        <v>496</v>
      </c>
      <c r="C265" s="923" t="s">
        <v>484</v>
      </c>
      <c r="D265" s="286" t="s">
        <v>485</v>
      </c>
      <c r="E265" s="925"/>
      <c r="F265" s="918"/>
      <c r="G265" s="918"/>
      <c r="H265" s="918"/>
      <c r="I265" s="918"/>
      <c r="J265" s="918"/>
      <c r="K265" s="918"/>
      <c r="L265" s="918"/>
      <c r="M265" s="918"/>
      <c r="N265" s="918"/>
      <c r="O265" s="918"/>
      <c r="P265" s="926">
        <v>0.99</v>
      </c>
      <c r="Q265" s="926">
        <v>0.93059999999999998</v>
      </c>
      <c r="R265" s="926">
        <v>0.89337599999999995</v>
      </c>
      <c r="S265" s="926">
        <v>0.87550847999999992</v>
      </c>
      <c r="T265" s="926">
        <v>0.86675339519999994</v>
      </c>
      <c r="U265" s="920">
        <v>0.84941832729599998</v>
      </c>
    </row>
    <row r="266" spans="1:21" ht="24" customHeight="1">
      <c r="A266" s="928"/>
      <c r="B266" s="922"/>
      <c r="C266" s="927"/>
      <c r="D266" s="287" t="s">
        <v>486</v>
      </c>
      <c r="E266" s="925"/>
      <c r="F266" s="918"/>
      <c r="G266" s="918"/>
      <c r="H266" s="918"/>
      <c r="I266" s="918"/>
      <c r="J266" s="918"/>
      <c r="K266" s="918"/>
      <c r="L266" s="918"/>
      <c r="M266" s="918"/>
      <c r="N266" s="918"/>
      <c r="O266" s="918"/>
      <c r="P266" s="926"/>
      <c r="Q266" s="926"/>
      <c r="R266" s="926"/>
      <c r="S266" s="926"/>
      <c r="T266" s="926"/>
      <c r="U266" s="920"/>
    </row>
    <row r="267" spans="1:21" ht="24" customHeight="1">
      <c r="A267" s="928"/>
      <c r="B267" s="921" t="s">
        <v>497</v>
      </c>
      <c r="C267" s="923" t="s">
        <v>484</v>
      </c>
      <c r="D267" s="286" t="s">
        <v>485</v>
      </c>
      <c r="E267" s="925"/>
      <c r="F267" s="918"/>
      <c r="G267" s="918"/>
      <c r="H267" s="918"/>
      <c r="I267" s="918"/>
      <c r="J267" s="918"/>
      <c r="K267" s="918"/>
      <c r="L267" s="918"/>
      <c r="M267" s="918"/>
      <c r="N267" s="918"/>
      <c r="O267" s="918"/>
      <c r="P267" s="918"/>
      <c r="Q267" s="926">
        <v>0.94</v>
      </c>
      <c r="R267" s="926">
        <v>0.90239999999999987</v>
      </c>
      <c r="S267" s="926">
        <v>0.8843519999999998</v>
      </c>
      <c r="T267" s="926">
        <v>0.87550847999999981</v>
      </c>
      <c r="U267" s="920">
        <v>0.85799831039999985</v>
      </c>
    </row>
    <row r="268" spans="1:21" ht="24" customHeight="1">
      <c r="A268" s="928"/>
      <c r="B268" s="922"/>
      <c r="C268" s="927"/>
      <c r="D268" s="287" t="s">
        <v>486</v>
      </c>
      <c r="E268" s="925"/>
      <c r="F268" s="918"/>
      <c r="G268" s="918"/>
      <c r="H268" s="918"/>
      <c r="I268" s="918"/>
      <c r="J268" s="918"/>
      <c r="K268" s="918"/>
      <c r="L268" s="918"/>
      <c r="M268" s="918"/>
      <c r="N268" s="918"/>
      <c r="O268" s="918"/>
      <c r="P268" s="918"/>
      <c r="Q268" s="926"/>
      <c r="R268" s="926"/>
      <c r="S268" s="926"/>
      <c r="T268" s="926"/>
      <c r="U268" s="920"/>
    </row>
    <row r="269" spans="1:21" ht="24" customHeight="1">
      <c r="A269" s="928"/>
      <c r="B269" s="921" t="s">
        <v>498</v>
      </c>
      <c r="C269" s="923" t="s">
        <v>484</v>
      </c>
      <c r="D269" s="286" t="s">
        <v>485</v>
      </c>
      <c r="E269" s="925"/>
      <c r="F269" s="918"/>
      <c r="G269" s="918"/>
      <c r="H269" s="918"/>
      <c r="I269" s="918"/>
      <c r="J269" s="918"/>
      <c r="K269" s="918"/>
      <c r="L269" s="918"/>
      <c r="M269" s="918"/>
      <c r="N269" s="918"/>
      <c r="O269" s="918"/>
      <c r="P269" s="918"/>
      <c r="Q269" s="918"/>
      <c r="R269" s="926">
        <v>0.96</v>
      </c>
      <c r="S269" s="926">
        <v>0.94079999999999997</v>
      </c>
      <c r="T269" s="926">
        <v>0.931392</v>
      </c>
      <c r="U269" s="920">
        <v>0.91276415999999994</v>
      </c>
    </row>
    <row r="270" spans="1:21" ht="24" customHeight="1">
      <c r="A270" s="928"/>
      <c r="B270" s="922"/>
      <c r="C270" s="927"/>
      <c r="D270" s="287" t="s">
        <v>486</v>
      </c>
      <c r="E270" s="925"/>
      <c r="F270" s="918"/>
      <c r="G270" s="918"/>
      <c r="H270" s="918"/>
      <c r="I270" s="918"/>
      <c r="J270" s="918"/>
      <c r="K270" s="918"/>
      <c r="L270" s="918"/>
      <c r="M270" s="918"/>
      <c r="N270" s="918"/>
      <c r="O270" s="918"/>
      <c r="P270" s="918"/>
      <c r="Q270" s="918"/>
      <c r="R270" s="926"/>
      <c r="S270" s="926"/>
      <c r="T270" s="926"/>
      <c r="U270" s="920"/>
    </row>
    <row r="271" spans="1:21" ht="24" customHeight="1">
      <c r="A271" s="928"/>
      <c r="B271" s="921" t="s">
        <v>499</v>
      </c>
      <c r="C271" s="923" t="s">
        <v>484</v>
      </c>
      <c r="D271" s="286" t="s">
        <v>485</v>
      </c>
      <c r="E271" s="925"/>
      <c r="F271" s="918"/>
      <c r="G271" s="918"/>
      <c r="H271" s="918"/>
      <c r="I271" s="918"/>
      <c r="J271" s="918"/>
      <c r="K271" s="918"/>
      <c r="L271" s="918"/>
      <c r="M271" s="918"/>
      <c r="N271" s="918"/>
      <c r="O271" s="918"/>
      <c r="P271" s="918"/>
      <c r="Q271" s="918"/>
      <c r="R271" s="918"/>
      <c r="S271" s="926">
        <v>0.98</v>
      </c>
      <c r="T271" s="926">
        <v>0.97019999999999995</v>
      </c>
      <c r="U271" s="920">
        <v>0.95079599999999997</v>
      </c>
    </row>
    <row r="272" spans="1:21" ht="24" customHeight="1">
      <c r="A272" s="928"/>
      <c r="B272" s="922"/>
      <c r="C272" s="927"/>
      <c r="D272" s="287" t="s">
        <v>486</v>
      </c>
      <c r="E272" s="925"/>
      <c r="F272" s="918"/>
      <c r="G272" s="918"/>
      <c r="H272" s="918"/>
      <c r="I272" s="918"/>
      <c r="J272" s="918"/>
      <c r="K272" s="918"/>
      <c r="L272" s="918"/>
      <c r="M272" s="918"/>
      <c r="N272" s="918"/>
      <c r="O272" s="918"/>
      <c r="P272" s="918"/>
      <c r="Q272" s="918"/>
      <c r="R272" s="918"/>
      <c r="S272" s="926"/>
      <c r="T272" s="926"/>
      <c r="U272" s="920"/>
    </row>
    <row r="273" spans="1:21" ht="24" customHeight="1">
      <c r="A273" s="928"/>
      <c r="B273" s="921" t="s">
        <v>500</v>
      </c>
      <c r="C273" s="923" t="s">
        <v>484</v>
      </c>
      <c r="D273" s="286" t="s">
        <v>485</v>
      </c>
      <c r="E273" s="925"/>
      <c r="F273" s="918"/>
      <c r="G273" s="918"/>
      <c r="H273" s="918"/>
      <c r="I273" s="918"/>
      <c r="J273" s="918"/>
      <c r="K273" s="918"/>
      <c r="L273" s="918"/>
      <c r="M273" s="918"/>
      <c r="N273" s="918"/>
      <c r="O273" s="918"/>
      <c r="P273" s="918"/>
      <c r="Q273" s="918"/>
      <c r="R273" s="918"/>
      <c r="S273" s="918"/>
      <c r="T273" s="926">
        <v>0.99</v>
      </c>
      <c r="U273" s="920">
        <v>0.97019999999999995</v>
      </c>
    </row>
    <row r="274" spans="1:21" ht="24" customHeight="1">
      <c r="A274" s="928"/>
      <c r="B274" s="922"/>
      <c r="C274" s="927"/>
      <c r="D274" s="287" t="s">
        <v>486</v>
      </c>
      <c r="E274" s="925"/>
      <c r="F274" s="918"/>
      <c r="G274" s="918"/>
      <c r="H274" s="918"/>
      <c r="I274" s="918"/>
      <c r="J274" s="918"/>
      <c r="K274" s="918"/>
      <c r="L274" s="918"/>
      <c r="M274" s="918"/>
      <c r="N274" s="918"/>
      <c r="O274" s="918"/>
      <c r="P274" s="918"/>
      <c r="Q274" s="918"/>
      <c r="R274" s="918"/>
      <c r="S274" s="918"/>
      <c r="T274" s="926"/>
      <c r="U274" s="920"/>
    </row>
    <row r="275" spans="1:21" ht="24" customHeight="1">
      <c r="A275" s="928"/>
      <c r="B275" s="921" t="s">
        <v>501</v>
      </c>
      <c r="C275" s="923" t="s">
        <v>484</v>
      </c>
      <c r="D275" s="286" t="s">
        <v>485</v>
      </c>
      <c r="E275" s="925"/>
      <c r="F275" s="918"/>
      <c r="G275" s="918"/>
      <c r="H275" s="918"/>
      <c r="I275" s="918"/>
      <c r="J275" s="918"/>
      <c r="K275" s="918"/>
      <c r="L275" s="918"/>
      <c r="M275" s="918"/>
      <c r="N275" s="918"/>
      <c r="O275" s="918"/>
      <c r="P275" s="918"/>
      <c r="Q275" s="918"/>
      <c r="R275" s="918"/>
      <c r="S275" s="918"/>
      <c r="T275" s="918"/>
      <c r="U275" s="920">
        <v>0.98</v>
      </c>
    </row>
    <row r="276" spans="1:21" ht="24" customHeight="1">
      <c r="A276" s="928"/>
      <c r="B276" s="922"/>
      <c r="C276" s="927"/>
      <c r="D276" s="287" t="s">
        <v>486</v>
      </c>
      <c r="E276" s="925"/>
      <c r="F276" s="918"/>
      <c r="G276" s="918"/>
      <c r="H276" s="918"/>
      <c r="I276" s="918"/>
      <c r="J276" s="918"/>
      <c r="K276" s="918"/>
      <c r="L276" s="918"/>
      <c r="M276" s="918"/>
      <c r="N276" s="918"/>
      <c r="O276" s="918"/>
      <c r="P276" s="918"/>
      <c r="Q276" s="918"/>
      <c r="R276" s="918"/>
      <c r="S276" s="918"/>
      <c r="T276" s="918"/>
      <c r="U276" s="920"/>
    </row>
    <row r="277" spans="1:21" ht="24" customHeight="1">
      <c r="A277" s="928"/>
      <c r="B277" s="921" t="s">
        <v>203</v>
      </c>
      <c r="C277" s="923" t="s">
        <v>484</v>
      </c>
      <c r="D277" s="286" t="s">
        <v>485</v>
      </c>
      <c r="E277" s="925"/>
      <c r="F277" s="918"/>
      <c r="G277" s="918"/>
      <c r="H277" s="918"/>
      <c r="I277" s="918"/>
      <c r="J277" s="918"/>
      <c r="K277" s="918"/>
      <c r="L277" s="918"/>
      <c r="M277" s="918"/>
      <c r="N277" s="918"/>
      <c r="O277" s="918"/>
      <c r="P277" s="918"/>
      <c r="Q277" s="918"/>
      <c r="R277" s="918"/>
      <c r="S277" s="918"/>
      <c r="T277" s="918"/>
      <c r="U277" s="919"/>
    </row>
    <row r="278" spans="1:21" ht="24" customHeight="1">
      <c r="A278" s="928"/>
      <c r="B278" s="922"/>
      <c r="C278" s="924"/>
      <c r="D278" s="287" t="s">
        <v>486</v>
      </c>
      <c r="E278" s="925"/>
      <c r="F278" s="918"/>
      <c r="G278" s="918"/>
      <c r="H278" s="918"/>
      <c r="I278" s="918"/>
      <c r="J278" s="918"/>
      <c r="K278" s="918"/>
      <c r="L278" s="918"/>
      <c r="M278" s="918"/>
      <c r="N278" s="918"/>
      <c r="O278" s="918"/>
      <c r="P278" s="918"/>
      <c r="Q278" s="918"/>
      <c r="R278" s="918"/>
      <c r="S278" s="918"/>
      <c r="T278" s="918"/>
      <c r="U278" s="919"/>
    </row>
  </sheetData>
  <mergeCells count="2614">
    <mergeCell ref="U3:U5"/>
    <mergeCell ref="J3:J5"/>
    <mergeCell ref="K3:K5"/>
    <mergeCell ref="L3:L5"/>
    <mergeCell ref="M3:M5"/>
    <mergeCell ref="N3:N5"/>
    <mergeCell ref="O3:O5"/>
    <mergeCell ref="A2:A5"/>
    <mergeCell ref="B2:B5"/>
    <mergeCell ref="C2:C5"/>
    <mergeCell ref="D2:D5"/>
    <mergeCell ref="E2:U2"/>
    <mergeCell ref="E3:E5"/>
    <mergeCell ref="F3:F5"/>
    <mergeCell ref="G3:G5"/>
    <mergeCell ref="H3:H5"/>
    <mergeCell ref="I3:I5"/>
    <mergeCell ref="H7:H8"/>
    <mergeCell ref="I7:I8"/>
    <mergeCell ref="J7:J8"/>
    <mergeCell ref="K7:K8"/>
    <mergeCell ref="L7:L8"/>
    <mergeCell ref="M7:M8"/>
    <mergeCell ref="A7:A40"/>
    <mergeCell ref="B7:B8"/>
    <mergeCell ref="C7:C8"/>
    <mergeCell ref="E7:E8"/>
    <mergeCell ref="F7:F8"/>
    <mergeCell ref="G7:G8"/>
    <mergeCell ref="P3:P5"/>
    <mergeCell ref="Q3:Q5"/>
    <mergeCell ref="R3:R5"/>
    <mergeCell ref="S3:S5"/>
    <mergeCell ref="T3:T5"/>
    <mergeCell ref="Q9:Q10"/>
    <mergeCell ref="R9:R10"/>
    <mergeCell ref="S9:S10"/>
    <mergeCell ref="T9:T10"/>
    <mergeCell ref="B13:B14"/>
    <mergeCell ref="C13:C14"/>
    <mergeCell ref="E13:E14"/>
    <mergeCell ref="F13:F14"/>
    <mergeCell ref="G13:G14"/>
    <mergeCell ref="H13:H14"/>
    <mergeCell ref="I13:I14"/>
    <mergeCell ref="J13:J14"/>
    <mergeCell ref="P11:P12"/>
    <mergeCell ref="Q11:Q12"/>
    <mergeCell ref="R11:R12"/>
    <mergeCell ref="U9:U10"/>
    <mergeCell ref="B11:B12"/>
    <mergeCell ref="C11:C12"/>
    <mergeCell ref="E11:E12"/>
    <mergeCell ref="F11:F12"/>
    <mergeCell ref="G11:G12"/>
    <mergeCell ref="K9:K10"/>
    <mergeCell ref="L9:L10"/>
    <mergeCell ref="M9:M10"/>
    <mergeCell ref="N9:N10"/>
    <mergeCell ref="O9:O10"/>
    <mergeCell ref="P9:P10"/>
    <mergeCell ref="T7:T8"/>
    <mergeCell ref="U7:U8"/>
    <mergeCell ref="B9:B10"/>
    <mergeCell ref="C9:C10"/>
    <mergeCell ref="E9:E10"/>
    <mergeCell ref="F9:F10"/>
    <mergeCell ref="G9:G10"/>
    <mergeCell ref="H9:H10"/>
    <mergeCell ref="I9:I10"/>
    <mergeCell ref="J9:J10"/>
    <mergeCell ref="N7:N8"/>
    <mergeCell ref="O7:O8"/>
    <mergeCell ref="P7:P8"/>
    <mergeCell ref="Q7:Q8"/>
    <mergeCell ref="R7:R8"/>
    <mergeCell ref="S7:S8"/>
    <mergeCell ref="T11:T12"/>
    <mergeCell ref="U11:U12"/>
    <mergeCell ref="N11:N12"/>
    <mergeCell ref="O11:O12"/>
    <mergeCell ref="S11:S12"/>
    <mergeCell ref="H11:H12"/>
    <mergeCell ref="I11:I12"/>
    <mergeCell ref="J11:J12"/>
    <mergeCell ref="K11:K12"/>
    <mergeCell ref="L11:L12"/>
    <mergeCell ref="M11:M12"/>
    <mergeCell ref="H15:H16"/>
    <mergeCell ref="I15:I16"/>
    <mergeCell ref="J15:J16"/>
    <mergeCell ref="K15:K16"/>
    <mergeCell ref="L15:L16"/>
    <mergeCell ref="M15:M16"/>
    <mergeCell ref="Q13:Q14"/>
    <mergeCell ref="R13:R14"/>
    <mergeCell ref="S13:S14"/>
    <mergeCell ref="T13:T14"/>
    <mergeCell ref="T19:T20"/>
    <mergeCell ref="U19:U20"/>
    <mergeCell ref="U13:U14"/>
    <mergeCell ref="B15:B16"/>
    <mergeCell ref="C15:C16"/>
    <mergeCell ref="E15:E16"/>
    <mergeCell ref="F15:F16"/>
    <mergeCell ref="G15:G16"/>
    <mergeCell ref="K13:K14"/>
    <mergeCell ref="L13:L14"/>
    <mergeCell ref="M13:M14"/>
    <mergeCell ref="N13:N14"/>
    <mergeCell ref="O13:O14"/>
    <mergeCell ref="P13:P14"/>
    <mergeCell ref="Q17:Q18"/>
    <mergeCell ref="R17:R18"/>
    <mergeCell ref="S17:S18"/>
    <mergeCell ref="T17:T18"/>
    <mergeCell ref="U17:U18"/>
    <mergeCell ref="K17:K18"/>
    <mergeCell ref="L17:L18"/>
    <mergeCell ref="M17:M18"/>
    <mergeCell ref="N17:N18"/>
    <mergeCell ref="O17:O18"/>
    <mergeCell ref="P17:P18"/>
    <mergeCell ref="T15:T16"/>
    <mergeCell ref="U15:U16"/>
    <mergeCell ref="B17:B18"/>
    <mergeCell ref="C17:C18"/>
    <mergeCell ref="E17:E18"/>
    <mergeCell ref="F17:F18"/>
    <mergeCell ref="G17:G18"/>
    <mergeCell ref="H17:H18"/>
    <mergeCell ref="I17:I18"/>
    <mergeCell ref="J17:J18"/>
    <mergeCell ref="N15:N16"/>
    <mergeCell ref="O15:O16"/>
    <mergeCell ref="P15:P16"/>
    <mergeCell ref="Q15:Q16"/>
    <mergeCell ref="R15:R16"/>
    <mergeCell ref="S15:S16"/>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E19:E20"/>
    <mergeCell ref="F19:F20"/>
    <mergeCell ref="G19:G20"/>
    <mergeCell ref="H23:H24"/>
    <mergeCell ref="I23:I24"/>
    <mergeCell ref="J23:J24"/>
    <mergeCell ref="K23:K24"/>
    <mergeCell ref="L23:L24"/>
    <mergeCell ref="M23:M24"/>
    <mergeCell ref="Q21:Q22"/>
    <mergeCell ref="R21:R22"/>
    <mergeCell ref="S21:S22"/>
    <mergeCell ref="T21:T22"/>
    <mergeCell ref="U21:U22"/>
    <mergeCell ref="B23:B24"/>
    <mergeCell ref="C23:C24"/>
    <mergeCell ref="E23:E24"/>
    <mergeCell ref="F23:F24"/>
    <mergeCell ref="G23:G24"/>
    <mergeCell ref="K21:K22"/>
    <mergeCell ref="L21:L22"/>
    <mergeCell ref="M21:M22"/>
    <mergeCell ref="N21:N22"/>
    <mergeCell ref="O21:O22"/>
    <mergeCell ref="P21:P22"/>
    <mergeCell ref="B21:B22"/>
    <mergeCell ref="C21:C22"/>
    <mergeCell ref="E21:E22"/>
    <mergeCell ref="F21:F22"/>
    <mergeCell ref="G21:G22"/>
    <mergeCell ref="H21:H22"/>
    <mergeCell ref="I21:I22"/>
    <mergeCell ref="J21:J22"/>
    <mergeCell ref="Q25:Q26"/>
    <mergeCell ref="R25:R26"/>
    <mergeCell ref="S25:S26"/>
    <mergeCell ref="T25:T26"/>
    <mergeCell ref="U25:U26"/>
    <mergeCell ref="B27:B28"/>
    <mergeCell ref="C27:C28"/>
    <mergeCell ref="E27:E28"/>
    <mergeCell ref="F27:F28"/>
    <mergeCell ref="G27:G28"/>
    <mergeCell ref="K25:K26"/>
    <mergeCell ref="L25:L26"/>
    <mergeCell ref="M25:M26"/>
    <mergeCell ref="N25:N26"/>
    <mergeCell ref="O25:O26"/>
    <mergeCell ref="P25:P26"/>
    <mergeCell ref="T23:T24"/>
    <mergeCell ref="U23:U24"/>
    <mergeCell ref="B25:B26"/>
    <mergeCell ref="C25:C26"/>
    <mergeCell ref="E25:E26"/>
    <mergeCell ref="F25:F26"/>
    <mergeCell ref="G25:G26"/>
    <mergeCell ref="H25:H26"/>
    <mergeCell ref="I25:I26"/>
    <mergeCell ref="J25:J26"/>
    <mergeCell ref="N23:N24"/>
    <mergeCell ref="O23:O24"/>
    <mergeCell ref="P23:P24"/>
    <mergeCell ref="Q23:Q24"/>
    <mergeCell ref="R23:R24"/>
    <mergeCell ref="S23:S24"/>
    <mergeCell ref="T27:T28"/>
    <mergeCell ref="U27:U28"/>
    <mergeCell ref="B29:B30"/>
    <mergeCell ref="C29:C30"/>
    <mergeCell ref="E29:E30"/>
    <mergeCell ref="F29:F30"/>
    <mergeCell ref="G29:G30"/>
    <mergeCell ref="H29:H30"/>
    <mergeCell ref="I29:I30"/>
    <mergeCell ref="J29:J30"/>
    <mergeCell ref="N27:N28"/>
    <mergeCell ref="O27:O28"/>
    <mergeCell ref="P27:P28"/>
    <mergeCell ref="Q27:Q28"/>
    <mergeCell ref="R27:R28"/>
    <mergeCell ref="S27:S28"/>
    <mergeCell ref="H27:H28"/>
    <mergeCell ref="I27:I28"/>
    <mergeCell ref="J27:J28"/>
    <mergeCell ref="K27:K28"/>
    <mergeCell ref="L27:L28"/>
    <mergeCell ref="M27:M28"/>
    <mergeCell ref="H31:H32"/>
    <mergeCell ref="I31:I32"/>
    <mergeCell ref="J31:J32"/>
    <mergeCell ref="K31:K32"/>
    <mergeCell ref="L31:L32"/>
    <mergeCell ref="M31:M32"/>
    <mergeCell ref="Q29:Q30"/>
    <mergeCell ref="R29:R30"/>
    <mergeCell ref="S29:S30"/>
    <mergeCell ref="T29:T30"/>
    <mergeCell ref="U29:U30"/>
    <mergeCell ref="B31:B32"/>
    <mergeCell ref="C31:C32"/>
    <mergeCell ref="E31:E32"/>
    <mergeCell ref="F31:F32"/>
    <mergeCell ref="G31:G32"/>
    <mergeCell ref="K29:K30"/>
    <mergeCell ref="L29:L30"/>
    <mergeCell ref="M29:M30"/>
    <mergeCell ref="N29:N30"/>
    <mergeCell ref="O29:O30"/>
    <mergeCell ref="P29:P30"/>
    <mergeCell ref="Q33:Q34"/>
    <mergeCell ref="R33:R34"/>
    <mergeCell ref="S33:S34"/>
    <mergeCell ref="T33:T34"/>
    <mergeCell ref="U33:U34"/>
    <mergeCell ref="B35:B36"/>
    <mergeCell ref="C35:C36"/>
    <mergeCell ref="E35:E36"/>
    <mergeCell ref="F35:F36"/>
    <mergeCell ref="G35:G36"/>
    <mergeCell ref="K33:K34"/>
    <mergeCell ref="L33:L34"/>
    <mergeCell ref="M33:M34"/>
    <mergeCell ref="N33:N34"/>
    <mergeCell ref="O33:O34"/>
    <mergeCell ref="P33:P34"/>
    <mergeCell ref="T31:T32"/>
    <mergeCell ref="U31:U32"/>
    <mergeCell ref="B33:B34"/>
    <mergeCell ref="C33:C34"/>
    <mergeCell ref="E33:E34"/>
    <mergeCell ref="F33:F34"/>
    <mergeCell ref="G33:G34"/>
    <mergeCell ref="H33:H34"/>
    <mergeCell ref="I33:I34"/>
    <mergeCell ref="J33:J34"/>
    <mergeCell ref="N31:N32"/>
    <mergeCell ref="O31:O32"/>
    <mergeCell ref="P31:P32"/>
    <mergeCell ref="Q31:Q32"/>
    <mergeCell ref="R31:R32"/>
    <mergeCell ref="S31:S32"/>
    <mergeCell ref="T35:T36"/>
    <mergeCell ref="U35:U36"/>
    <mergeCell ref="B37:B38"/>
    <mergeCell ref="C37:C38"/>
    <mergeCell ref="E37:E38"/>
    <mergeCell ref="F37:F38"/>
    <mergeCell ref="G37:G38"/>
    <mergeCell ref="H37:H38"/>
    <mergeCell ref="I37:I38"/>
    <mergeCell ref="J37:J38"/>
    <mergeCell ref="N35:N36"/>
    <mergeCell ref="O35:O36"/>
    <mergeCell ref="P35:P36"/>
    <mergeCell ref="Q35:Q36"/>
    <mergeCell ref="R35:R36"/>
    <mergeCell ref="S35:S36"/>
    <mergeCell ref="H35:H36"/>
    <mergeCell ref="I35:I36"/>
    <mergeCell ref="J35:J36"/>
    <mergeCell ref="K35:K36"/>
    <mergeCell ref="L35:L36"/>
    <mergeCell ref="M35:M36"/>
    <mergeCell ref="L39:L40"/>
    <mergeCell ref="M39:M40"/>
    <mergeCell ref="Q37:Q38"/>
    <mergeCell ref="R37:R38"/>
    <mergeCell ref="S37:S38"/>
    <mergeCell ref="T37:T38"/>
    <mergeCell ref="U37:U38"/>
    <mergeCell ref="B39:B40"/>
    <mergeCell ref="C39:C40"/>
    <mergeCell ref="E39:E40"/>
    <mergeCell ref="F39:F40"/>
    <mergeCell ref="G39:G40"/>
    <mergeCell ref="K37:K38"/>
    <mergeCell ref="L37:L38"/>
    <mergeCell ref="M37:M38"/>
    <mergeCell ref="N37:N38"/>
    <mergeCell ref="O37:O38"/>
    <mergeCell ref="P37:P38"/>
    <mergeCell ref="P41:P42"/>
    <mergeCell ref="Q41:Q42"/>
    <mergeCell ref="R41:R42"/>
    <mergeCell ref="S41:S42"/>
    <mergeCell ref="T41:T42"/>
    <mergeCell ref="U41:U42"/>
    <mergeCell ref="J41:J42"/>
    <mergeCell ref="K41:K42"/>
    <mergeCell ref="L41:L42"/>
    <mergeCell ref="M41:M42"/>
    <mergeCell ref="N41:N42"/>
    <mergeCell ref="O41:O42"/>
    <mergeCell ref="T39:T40"/>
    <mergeCell ref="U39:U40"/>
    <mergeCell ref="A41:A74"/>
    <mergeCell ref="B41:B42"/>
    <mergeCell ref="C41:C42"/>
    <mergeCell ref="E41:E42"/>
    <mergeCell ref="F41:F42"/>
    <mergeCell ref="G41:G42"/>
    <mergeCell ref="H41:H42"/>
    <mergeCell ref="I41:I42"/>
    <mergeCell ref="N39:N40"/>
    <mergeCell ref="O39:O40"/>
    <mergeCell ref="P39:P40"/>
    <mergeCell ref="Q39:Q40"/>
    <mergeCell ref="R39:R40"/>
    <mergeCell ref="S39:S40"/>
    <mergeCell ref="H39:H40"/>
    <mergeCell ref="I39:I40"/>
    <mergeCell ref="J39:J40"/>
    <mergeCell ref="K39:K40"/>
    <mergeCell ref="U43:U44"/>
    <mergeCell ref="B45:B46"/>
    <mergeCell ref="C45:C46"/>
    <mergeCell ref="E45:E46"/>
    <mergeCell ref="F45:F46"/>
    <mergeCell ref="G45:G46"/>
    <mergeCell ref="H45:H46"/>
    <mergeCell ref="I45:I46"/>
    <mergeCell ref="J45:J46"/>
    <mergeCell ref="K45:K46"/>
    <mergeCell ref="O43:O44"/>
    <mergeCell ref="P43:P44"/>
    <mergeCell ref="Q43:Q44"/>
    <mergeCell ref="R43:R44"/>
    <mergeCell ref="S43:S44"/>
    <mergeCell ref="T43:T44"/>
    <mergeCell ref="I43:I44"/>
    <mergeCell ref="J43:J44"/>
    <mergeCell ref="K43:K44"/>
    <mergeCell ref="L43:L44"/>
    <mergeCell ref="M43:M44"/>
    <mergeCell ref="N43:N44"/>
    <mergeCell ref="B43:B44"/>
    <mergeCell ref="C43:C44"/>
    <mergeCell ref="E43:E44"/>
    <mergeCell ref="F43:F44"/>
    <mergeCell ref="G43:G44"/>
    <mergeCell ref="H43:H44"/>
    <mergeCell ref="I47:I48"/>
    <mergeCell ref="J47:J48"/>
    <mergeCell ref="K47:K48"/>
    <mergeCell ref="L47:L48"/>
    <mergeCell ref="M47:M48"/>
    <mergeCell ref="N47:N48"/>
    <mergeCell ref="R45:R46"/>
    <mergeCell ref="S45:S46"/>
    <mergeCell ref="T45:T46"/>
    <mergeCell ref="U45:U46"/>
    <mergeCell ref="B47:B48"/>
    <mergeCell ref="C47:C48"/>
    <mergeCell ref="E47:E48"/>
    <mergeCell ref="F47:F48"/>
    <mergeCell ref="G47:G48"/>
    <mergeCell ref="H47:H48"/>
    <mergeCell ref="L45:L46"/>
    <mergeCell ref="M45:M46"/>
    <mergeCell ref="N45:N46"/>
    <mergeCell ref="O45:O46"/>
    <mergeCell ref="P45:P46"/>
    <mergeCell ref="Q45:Q46"/>
    <mergeCell ref="R49:R50"/>
    <mergeCell ref="S49:S50"/>
    <mergeCell ref="T49:T50"/>
    <mergeCell ref="U49:U50"/>
    <mergeCell ref="B51:B52"/>
    <mergeCell ref="C51:C52"/>
    <mergeCell ref="E51:E52"/>
    <mergeCell ref="F51:F52"/>
    <mergeCell ref="G51:G52"/>
    <mergeCell ref="H51:H52"/>
    <mergeCell ref="L49:L50"/>
    <mergeCell ref="M49:M50"/>
    <mergeCell ref="N49:N50"/>
    <mergeCell ref="O49:O50"/>
    <mergeCell ref="P49:P50"/>
    <mergeCell ref="Q49:Q50"/>
    <mergeCell ref="U47:U48"/>
    <mergeCell ref="B49:B50"/>
    <mergeCell ref="C49:C50"/>
    <mergeCell ref="E49:E50"/>
    <mergeCell ref="F49:F50"/>
    <mergeCell ref="G49:G50"/>
    <mergeCell ref="H49:H50"/>
    <mergeCell ref="I49:I50"/>
    <mergeCell ref="J49:J50"/>
    <mergeCell ref="K49:K50"/>
    <mergeCell ref="O47:O48"/>
    <mergeCell ref="P47:P48"/>
    <mergeCell ref="Q47:Q48"/>
    <mergeCell ref="R47:R48"/>
    <mergeCell ref="S47:S48"/>
    <mergeCell ref="T47:T48"/>
    <mergeCell ref="U51:U52"/>
    <mergeCell ref="B53:B54"/>
    <mergeCell ref="C53:C54"/>
    <mergeCell ref="E53:E54"/>
    <mergeCell ref="F53:F54"/>
    <mergeCell ref="G53:G54"/>
    <mergeCell ref="H53:H54"/>
    <mergeCell ref="I53:I54"/>
    <mergeCell ref="J53:J54"/>
    <mergeCell ref="K53:K54"/>
    <mergeCell ref="O51:O52"/>
    <mergeCell ref="P51:P52"/>
    <mergeCell ref="Q51:Q52"/>
    <mergeCell ref="R51:R52"/>
    <mergeCell ref="S51:S52"/>
    <mergeCell ref="T51:T52"/>
    <mergeCell ref="I51:I52"/>
    <mergeCell ref="J51:J52"/>
    <mergeCell ref="K51:K52"/>
    <mergeCell ref="L51:L52"/>
    <mergeCell ref="M51:M52"/>
    <mergeCell ref="N51:N52"/>
    <mergeCell ref="I55:I56"/>
    <mergeCell ref="J55:J56"/>
    <mergeCell ref="K55:K56"/>
    <mergeCell ref="L55:L56"/>
    <mergeCell ref="M55:M56"/>
    <mergeCell ref="N55:N56"/>
    <mergeCell ref="R53:R54"/>
    <mergeCell ref="S53:S54"/>
    <mergeCell ref="T53:T54"/>
    <mergeCell ref="U53:U54"/>
    <mergeCell ref="B55:B56"/>
    <mergeCell ref="C55:C56"/>
    <mergeCell ref="E55:E56"/>
    <mergeCell ref="F55:F56"/>
    <mergeCell ref="G55:G56"/>
    <mergeCell ref="H55:H56"/>
    <mergeCell ref="L53:L54"/>
    <mergeCell ref="M53:M54"/>
    <mergeCell ref="N53:N54"/>
    <mergeCell ref="O53:O54"/>
    <mergeCell ref="P53:P54"/>
    <mergeCell ref="Q53:Q54"/>
    <mergeCell ref="R57:R58"/>
    <mergeCell ref="S57:S58"/>
    <mergeCell ref="T57:T58"/>
    <mergeCell ref="U57:U58"/>
    <mergeCell ref="B59:B60"/>
    <mergeCell ref="C59:C60"/>
    <mergeCell ref="E59:E60"/>
    <mergeCell ref="F59:F60"/>
    <mergeCell ref="G59:G60"/>
    <mergeCell ref="H59:H60"/>
    <mergeCell ref="L57:L58"/>
    <mergeCell ref="M57:M58"/>
    <mergeCell ref="N57:N58"/>
    <mergeCell ref="O57:O58"/>
    <mergeCell ref="P57:P58"/>
    <mergeCell ref="Q57:Q58"/>
    <mergeCell ref="U55:U56"/>
    <mergeCell ref="B57:B58"/>
    <mergeCell ref="C57:C58"/>
    <mergeCell ref="E57:E58"/>
    <mergeCell ref="F57:F58"/>
    <mergeCell ref="G57:G58"/>
    <mergeCell ref="H57:H58"/>
    <mergeCell ref="I57:I58"/>
    <mergeCell ref="J57:J58"/>
    <mergeCell ref="K57:K58"/>
    <mergeCell ref="O55:O56"/>
    <mergeCell ref="P55:P56"/>
    <mergeCell ref="Q55:Q56"/>
    <mergeCell ref="R55:R56"/>
    <mergeCell ref="S55:S56"/>
    <mergeCell ref="T55:T56"/>
    <mergeCell ref="U59:U60"/>
    <mergeCell ref="B61:B62"/>
    <mergeCell ref="C61:C62"/>
    <mergeCell ref="E61:E62"/>
    <mergeCell ref="F61:F62"/>
    <mergeCell ref="G61:G62"/>
    <mergeCell ref="H61:H62"/>
    <mergeCell ref="I61:I62"/>
    <mergeCell ref="J61:J62"/>
    <mergeCell ref="K61:K62"/>
    <mergeCell ref="O59:O60"/>
    <mergeCell ref="P59:P60"/>
    <mergeCell ref="Q59:Q60"/>
    <mergeCell ref="R59:R60"/>
    <mergeCell ref="S59:S60"/>
    <mergeCell ref="T59:T60"/>
    <mergeCell ref="I59:I60"/>
    <mergeCell ref="J59:J60"/>
    <mergeCell ref="K59:K60"/>
    <mergeCell ref="L59:L60"/>
    <mergeCell ref="M59:M60"/>
    <mergeCell ref="N59:N60"/>
    <mergeCell ref="I63:I64"/>
    <mergeCell ref="J63:J64"/>
    <mergeCell ref="K63:K64"/>
    <mergeCell ref="L63:L64"/>
    <mergeCell ref="M63:M64"/>
    <mergeCell ref="N63:N64"/>
    <mergeCell ref="R61:R62"/>
    <mergeCell ref="S61:S62"/>
    <mergeCell ref="T61:T62"/>
    <mergeCell ref="U61:U62"/>
    <mergeCell ref="B63:B64"/>
    <mergeCell ref="C63:C64"/>
    <mergeCell ref="E63:E64"/>
    <mergeCell ref="F63:F64"/>
    <mergeCell ref="G63:G64"/>
    <mergeCell ref="H63:H64"/>
    <mergeCell ref="L61:L62"/>
    <mergeCell ref="M61:M62"/>
    <mergeCell ref="N61:N62"/>
    <mergeCell ref="O61:O62"/>
    <mergeCell ref="P61:P62"/>
    <mergeCell ref="Q61:Q62"/>
    <mergeCell ref="R65:R66"/>
    <mergeCell ref="S65:S66"/>
    <mergeCell ref="T65:T66"/>
    <mergeCell ref="U65:U66"/>
    <mergeCell ref="B67:B68"/>
    <mergeCell ref="C67:C68"/>
    <mergeCell ref="E67:E68"/>
    <mergeCell ref="F67:F68"/>
    <mergeCell ref="G67:G68"/>
    <mergeCell ref="H67:H68"/>
    <mergeCell ref="L65:L66"/>
    <mergeCell ref="M65:M66"/>
    <mergeCell ref="N65:N66"/>
    <mergeCell ref="O65:O66"/>
    <mergeCell ref="P65:P66"/>
    <mergeCell ref="Q65:Q66"/>
    <mergeCell ref="U63:U64"/>
    <mergeCell ref="B65:B66"/>
    <mergeCell ref="C65:C66"/>
    <mergeCell ref="E65:E66"/>
    <mergeCell ref="F65:F66"/>
    <mergeCell ref="G65:G66"/>
    <mergeCell ref="H65:H66"/>
    <mergeCell ref="I65:I66"/>
    <mergeCell ref="J65:J66"/>
    <mergeCell ref="K65:K66"/>
    <mergeCell ref="O63:O64"/>
    <mergeCell ref="P63:P64"/>
    <mergeCell ref="Q63:Q64"/>
    <mergeCell ref="R63:R64"/>
    <mergeCell ref="S63:S64"/>
    <mergeCell ref="T63:T64"/>
    <mergeCell ref="U67:U68"/>
    <mergeCell ref="B69:B70"/>
    <mergeCell ref="C69:C70"/>
    <mergeCell ref="E69:E70"/>
    <mergeCell ref="F69:F70"/>
    <mergeCell ref="G69:G70"/>
    <mergeCell ref="H69:H70"/>
    <mergeCell ref="I69:I70"/>
    <mergeCell ref="J69:J70"/>
    <mergeCell ref="K69:K70"/>
    <mergeCell ref="O67:O68"/>
    <mergeCell ref="P67:P68"/>
    <mergeCell ref="Q67:Q68"/>
    <mergeCell ref="R67:R68"/>
    <mergeCell ref="S67:S68"/>
    <mergeCell ref="T67:T68"/>
    <mergeCell ref="I67:I68"/>
    <mergeCell ref="J67:J68"/>
    <mergeCell ref="K67:K68"/>
    <mergeCell ref="L67:L68"/>
    <mergeCell ref="M67:M68"/>
    <mergeCell ref="N67:N68"/>
    <mergeCell ref="I71:I72"/>
    <mergeCell ref="J71:J72"/>
    <mergeCell ref="K71:K72"/>
    <mergeCell ref="L71:L72"/>
    <mergeCell ref="M71:M72"/>
    <mergeCell ref="N71:N72"/>
    <mergeCell ref="R69:R70"/>
    <mergeCell ref="S69:S70"/>
    <mergeCell ref="T69:T70"/>
    <mergeCell ref="U69:U70"/>
    <mergeCell ref="B71:B72"/>
    <mergeCell ref="C71:C72"/>
    <mergeCell ref="E71:E72"/>
    <mergeCell ref="F71:F72"/>
    <mergeCell ref="G71:G72"/>
    <mergeCell ref="H71:H72"/>
    <mergeCell ref="L69:L70"/>
    <mergeCell ref="M69:M70"/>
    <mergeCell ref="N69:N70"/>
    <mergeCell ref="O69:O70"/>
    <mergeCell ref="P69:P70"/>
    <mergeCell ref="Q69:Q70"/>
    <mergeCell ref="R73:R74"/>
    <mergeCell ref="S73:S74"/>
    <mergeCell ref="T73:T74"/>
    <mergeCell ref="U73:U74"/>
    <mergeCell ref="A75:A108"/>
    <mergeCell ref="B75:B76"/>
    <mergeCell ref="C75:C76"/>
    <mergeCell ref="E75:E76"/>
    <mergeCell ref="F75:F76"/>
    <mergeCell ref="G75:G76"/>
    <mergeCell ref="L73:L74"/>
    <mergeCell ref="M73:M74"/>
    <mergeCell ref="N73:N74"/>
    <mergeCell ref="O73:O74"/>
    <mergeCell ref="P73:P74"/>
    <mergeCell ref="Q73:Q74"/>
    <mergeCell ref="U71:U72"/>
    <mergeCell ref="B73:B74"/>
    <mergeCell ref="C73:C74"/>
    <mergeCell ref="E73:E74"/>
    <mergeCell ref="F73:F74"/>
    <mergeCell ref="G73:G74"/>
    <mergeCell ref="H73:H74"/>
    <mergeCell ref="I73:I74"/>
    <mergeCell ref="J73:J74"/>
    <mergeCell ref="K73:K74"/>
    <mergeCell ref="O71:O72"/>
    <mergeCell ref="P71:P72"/>
    <mergeCell ref="Q71:Q72"/>
    <mergeCell ref="R71:R72"/>
    <mergeCell ref="S71:S72"/>
    <mergeCell ref="T71:T72"/>
    <mergeCell ref="T75:T76"/>
    <mergeCell ref="U75:U76"/>
    <mergeCell ref="B77:B78"/>
    <mergeCell ref="C77:C78"/>
    <mergeCell ref="E77:E78"/>
    <mergeCell ref="F77:F78"/>
    <mergeCell ref="G77:G78"/>
    <mergeCell ref="H77:H78"/>
    <mergeCell ref="I77:I78"/>
    <mergeCell ref="J77:J78"/>
    <mergeCell ref="N75:N76"/>
    <mergeCell ref="O75:O76"/>
    <mergeCell ref="P75:P76"/>
    <mergeCell ref="Q75:Q76"/>
    <mergeCell ref="R75:R76"/>
    <mergeCell ref="S75:S76"/>
    <mergeCell ref="H75:H76"/>
    <mergeCell ref="I75:I76"/>
    <mergeCell ref="J75:J76"/>
    <mergeCell ref="K75:K76"/>
    <mergeCell ref="L75:L76"/>
    <mergeCell ref="M75:M76"/>
    <mergeCell ref="H79:H80"/>
    <mergeCell ref="I79:I80"/>
    <mergeCell ref="J79:J80"/>
    <mergeCell ref="K79:K80"/>
    <mergeCell ref="L79:L80"/>
    <mergeCell ref="M79:M80"/>
    <mergeCell ref="Q77:Q78"/>
    <mergeCell ref="R77:R78"/>
    <mergeCell ref="S77:S78"/>
    <mergeCell ref="T77:T78"/>
    <mergeCell ref="U77:U78"/>
    <mergeCell ref="B79:B80"/>
    <mergeCell ref="C79:C80"/>
    <mergeCell ref="E79:E80"/>
    <mergeCell ref="F79:F80"/>
    <mergeCell ref="G79:G80"/>
    <mergeCell ref="K77:K78"/>
    <mergeCell ref="L77:L78"/>
    <mergeCell ref="M77:M78"/>
    <mergeCell ref="N77:N78"/>
    <mergeCell ref="O77:O78"/>
    <mergeCell ref="P77:P78"/>
    <mergeCell ref="Q81:Q82"/>
    <mergeCell ref="R81:R82"/>
    <mergeCell ref="S81:S82"/>
    <mergeCell ref="T81:T82"/>
    <mergeCell ref="U81:U82"/>
    <mergeCell ref="B83:B84"/>
    <mergeCell ref="C83:C84"/>
    <mergeCell ref="E83:E84"/>
    <mergeCell ref="F83:F84"/>
    <mergeCell ref="G83:G84"/>
    <mergeCell ref="K81:K82"/>
    <mergeCell ref="L81:L82"/>
    <mergeCell ref="M81:M82"/>
    <mergeCell ref="N81:N82"/>
    <mergeCell ref="O81:O82"/>
    <mergeCell ref="P81:P82"/>
    <mergeCell ref="T79:T80"/>
    <mergeCell ref="U79:U80"/>
    <mergeCell ref="B81:B82"/>
    <mergeCell ref="C81:C82"/>
    <mergeCell ref="E81:E82"/>
    <mergeCell ref="F81:F82"/>
    <mergeCell ref="G81:G82"/>
    <mergeCell ref="H81:H82"/>
    <mergeCell ref="I81:I82"/>
    <mergeCell ref="J81:J82"/>
    <mergeCell ref="N79:N80"/>
    <mergeCell ref="O79:O80"/>
    <mergeCell ref="P79:P80"/>
    <mergeCell ref="Q79:Q80"/>
    <mergeCell ref="R79:R80"/>
    <mergeCell ref="S79:S80"/>
    <mergeCell ref="T83:T84"/>
    <mergeCell ref="U83:U84"/>
    <mergeCell ref="B85:B86"/>
    <mergeCell ref="C85:C86"/>
    <mergeCell ref="E85:E86"/>
    <mergeCell ref="F85:F86"/>
    <mergeCell ref="G85:G86"/>
    <mergeCell ref="H85:H86"/>
    <mergeCell ref="I85:I86"/>
    <mergeCell ref="J85:J86"/>
    <mergeCell ref="N83:N84"/>
    <mergeCell ref="O83:O84"/>
    <mergeCell ref="P83:P84"/>
    <mergeCell ref="Q83:Q84"/>
    <mergeCell ref="R83:R84"/>
    <mergeCell ref="S83:S84"/>
    <mergeCell ref="H83:H84"/>
    <mergeCell ref="I83:I84"/>
    <mergeCell ref="J83:J84"/>
    <mergeCell ref="K83:K84"/>
    <mergeCell ref="L83:L84"/>
    <mergeCell ref="M83:M84"/>
    <mergeCell ref="H87:H88"/>
    <mergeCell ref="I87:I88"/>
    <mergeCell ref="J87:J88"/>
    <mergeCell ref="K87:K88"/>
    <mergeCell ref="L87:L88"/>
    <mergeCell ref="M87:M88"/>
    <mergeCell ref="Q85:Q86"/>
    <mergeCell ref="R85:R86"/>
    <mergeCell ref="S85:S86"/>
    <mergeCell ref="T85:T86"/>
    <mergeCell ref="U85:U86"/>
    <mergeCell ref="B87:B88"/>
    <mergeCell ref="C87:C88"/>
    <mergeCell ref="E87:E88"/>
    <mergeCell ref="F87:F88"/>
    <mergeCell ref="G87:G88"/>
    <mergeCell ref="K85:K86"/>
    <mergeCell ref="L85:L86"/>
    <mergeCell ref="M85:M86"/>
    <mergeCell ref="N85:N86"/>
    <mergeCell ref="O85:O86"/>
    <mergeCell ref="P85:P86"/>
    <mergeCell ref="Q89:Q90"/>
    <mergeCell ref="R89:R90"/>
    <mergeCell ref="S89:S90"/>
    <mergeCell ref="T89:T90"/>
    <mergeCell ref="U89:U90"/>
    <mergeCell ref="B91:B92"/>
    <mergeCell ref="C91:C92"/>
    <mergeCell ref="E91:E92"/>
    <mergeCell ref="F91:F92"/>
    <mergeCell ref="G91:G92"/>
    <mergeCell ref="K89:K90"/>
    <mergeCell ref="L89:L90"/>
    <mergeCell ref="M89:M90"/>
    <mergeCell ref="N89:N90"/>
    <mergeCell ref="O89:O90"/>
    <mergeCell ref="P89:P90"/>
    <mergeCell ref="T87:T88"/>
    <mergeCell ref="U87:U88"/>
    <mergeCell ref="B89:B90"/>
    <mergeCell ref="C89:C90"/>
    <mergeCell ref="E89:E90"/>
    <mergeCell ref="F89:F90"/>
    <mergeCell ref="G89:G90"/>
    <mergeCell ref="H89:H90"/>
    <mergeCell ref="I89:I90"/>
    <mergeCell ref="J89:J90"/>
    <mergeCell ref="N87:N88"/>
    <mergeCell ref="O87:O88"/>
    <mergeCell ref="P87:P88"/>
    <mergeCell ref="Q87:Q88"/>
    <mergeCell ref="R87:R88"/>
    <mergeCell ref="S87:S88"/>
    <mergeCell ref="T91:T92"/>
    <mergeCell ref="U91:U92"/>
    <mergeCell ref="B93:B94"/>
    <mergeCell ref="C93:C94"/>
    <mergeCell ref="E93:E94"/>
    <mergeCell ref="F93:F94"/>
    <mergeCell ref="G93:G94"/>
    <mergeCell ref="H93:H94"/>
    <mergeCell ref="I93:I94"/>
    <mergeCell ref="J93:J94"/>
    <mergeCell ref="N91:N92"/>
    <mergeCell ref="O91:O92"/>
    <mergeCell ref="P91:P92"/>
    <mergeCell ref="Q91:Q92"/>
    <mergeCell ref="R91:R92"/>
    <mergeCell ref="S91:S92"/>
    <mergeCell ref="H91:H92"/>
    <mergeCell ref="I91:I92"/>
    <mergeCell ref="J91:J92"/>
    <mergeCell ref="K91:K92"/>
    <mergeCell ref="L91:L92"/>
    <mergeCell ref="M91:M92"/>
    <mergeCell ref="H95:H96"/>
    <mergeCell ref="I95:I96"/>
    <mergeCell ref="J95:J96"/>
    <mergeCell ref="K95:K96"/>
    <mergeCell ref="L95:L96"/>
    <mergeCell ref="M95:M96"/>
    <mergeCell ref="Q93:Q94"/>
    <mergeCell ref="R93:R94"/>
    <mergeCell ref="S93:S94"/>
    <mergeCell ref="T93:T94"/>
    <mergeCell ref="U93:U94"/>
    <mergeCell ref="B95:B96"/>
    <mergeCell ref="C95:C96"/>
    <mergeCell ref="E95:E96"/>
    <mergeCell ref="F95:F96"/>
    <mergeCell ref="G95:G96"/>
    <mergeCell ref="K93:K94"/>
    <mergeCell ref="L93:L94"/>
    <mergeCell ref="M93:M94"/>
    <mergeCell ref="N93:N94"/>
    <mergeCell ref="O93:O94"/>
    <mergeCell ref="P93:P94"/>
    <mergeCell ref="Q97:Q98"/>
    <mergeCell ref="R97:R98"/>
    <mergeCell ref="S97:S98"/>
    <mergeCell ref="T97:T98"/>
    <mergeCell ref="U97:U98"/>
    <mergeCell ref="B99:B100"/>
    <mergeCell ref="C99:C100"/>
    <mergeCell ref="E99:E100"/>
    <mergeCell ref="F99:F100"/>
    <mergeCell ref="G99:G100"/>
    <mergeCell ref="K97:K98"/>
    <mergeCell ref="L97:L98"/>
    <mergeCell ref="M97:M98"/>
    <mergeCell ref="N97:N98"/>
    <mergeCell ref="O97:O98"/>
    <mergeCell ref="P97:P98"/>
    <mergeCell ref="T95:T96"/>
    <mergeCell ref="U95:U96"/>
    <mergeCell ref="B97:B98"/>
    <mergeCell ref="C97:C98"/>
    <mergeCell ref="E97:E98"/>
    <mergeCell ref="F97:F98"/>
    <mergeCell ref="G97:G98"/>
    <mergeCell ref="H97:H98"/>
    <mergeCell ref="I97:I98"/>
    <mergeCell ref="J97:J98"/>
    <mergeCell ref="N95:N96"/>
    <mergeCell ref="O95:O96"/>
    <mergeCell ref="P95:P96"/>
    <mergeCell ref="Q95:Q96"/>
    <mergeCell ref="R95:R96"/>
    <mergeCell ref="S95:S96"/>
    <mergeCell ref="T99:T100"/>
    <mergeCell ref="U99:U100"/>
    <mergeCell ref="B101:B102"/>
    <mergeCell ref="C101:C102"/>
    <mergeCell ref="E101:E102"/>
    <mergeCell ref="F101:F102"/>
    <mergeCell ref="G101:G102"/>
    <mergeCell ref="H101:H102"/>
    <mergeCell ref="I101:I102"/>
    <mergeCell ref="J101:J102"/>
    <mergeCell ref="N99:N100"/>
    <mergeCell ref="O99:O100"/>
    <mergeCell ref="P99:P100"/>
    <mergeCell ref="Q99:Q100"/>
    <mergeCell ref="R99:R100"/>
    <mergeCell ref="S99:S100"/>
    <mergeCell ref="H99:H100"/>
    <mergeCell ref="I99:I100"/>
    <mergeCell ref="J99:J100"/>
    <mergeCell ref="K99:K100"/>
    <mergeCell ref="L99:L100"/>
    <mergeCell ref="M99:M100"/>
    <mergeCell ref="H103:H104"/>
    <mergeCell ref="I103:I104"/>
    <mergeCell ref="J103:J104"/>
    <mergeCell ref="K103:K104"/>
    <mergeCell ref="L103:L104"/>
    <mergeCell ref="M103:M104"/>
    <mergeCell ref="Q101:Q102"/>
    <mergeCell ref="R101:R102"/>
    <mergeCell ref="S101:S102"/>
    <mergeCell ref="T101:T102"/>
    <mergeCell ref="U101:U102"/>
    <mergeCell ref="B103:B104"/>
    <mergeCell ref="C103:C104"/>
    <mergeCell ref="E103:E104"/>
    <mergeCell ref="F103:F104"/>
    <mergeCell ref="G103:G104"/>
    <mergeCell ref="K101:K102"/>
    <mergeCell ref="L101:L102"/>
    <mergeCell ref="M101:M102"/>
    <mergeCell ref="N101:N102"/>
    <mergeCell ref="O101:O102"/>
    <mergeCell ref="P101:P102"/>
    <mergeCell ref="Q105:Q106"/>
    <mergeCell ref="R105:R106"/>
    <mergeCell ref="S105:S106"/>
    <mergeCell ref="T105:T106"/>
    <mergeCell ref="U105:U106"/>
    <mergeCell ref="B107:B108"/>
    <mergeCell ref="C107:C108"/>
    <mergeCell ref="E107:E108"/>
    <mergeCell ref="F107:F108"/>
    <mergeCell ref="G107:G108"/>
    <mergeCell ref="K105:K106"/>
    <mergeCell ref="L105:L106"/>
    <mergeCell ref="M105:M106"/>
    <mergeCell ref="N105:N106"/>
    <mergeCell ref="O105:O106"/>
    <mergeCell ref="P105:P106"/>
    <mergeCell ref="T103:T104"/>
    <mergeCell ref="U103:U104"/>
    <mergeCell ref="B105:B106"/>
    <mergeCell ref="C105:C106"/>
    <mergeCell ref="E105:E106"/>
    <mergeCell ref="F105:F106"/>
    <mergeCell ref="G105:G106"/>
    <mergeCell ref="H105:H106"/>
    <mergeCell ref="I105:I106"/>
    <mergeCell ref="J105:J106"/>
    <mergeCell ref="N103:N104"/>
    <mergeCell ref="O103:O104"/>
    <mergeCell ref="P103:P104"/>
    <mergeCell ref="Q103:Q104"/>
    <mergeCell ref="R103:R104"/>
    <mergeCell ref="S103:S104"/>
    <mergeCell ref="H109:H110"/>
    <mergeCell ref="I109:I110"/>
    <mergeCell ref="N107:N108"/>
    <mergeCell ref="O107:O108"/>
    <mergeCell ref="P107:P108"/>
    <mergeCell ref="Q107:Q108"/>
    <mergeCell ref="R107:R108"/>
    <mergeCell ref="S107:S108"/>
    <mergeCell ref="H107:H108"/>
    <mergeCell ref="I107:I108"/>
    <mergeCell ref="J107:J108"/>
    <mergeCell ref="K107:K108"/>
    <mergeCell ref="L107:L108"/>
    <mergeCell ref="M107:M108"/>
    <mergeCell ref="I111:I112"/>
    <mergeCell ref="J111:J112"/>
    <mergeCell ref="K111:K112"/>
    <mergeCell ref="P109:P110"/>
    <mergeCell ref="Q109:Q110"/>
    <mergeCell ref="R109:R110"/>
    <mergeCell ref="S109:S110"/>
    <mergeCell ref="T109:T110"/>
    <mergeCell ref="R113:R114"/>
    <mergeCell ref="S113:S114"/>
    <mergeCell ref="T113:T114"/>
    <mergeCell ref="U109:U110"/>
    <mergeCell ref="J109:J110"/>
    <mergeCell ref="K109:K110"/>
    <mergeCell ref="L109:L110"/>
    <mergeCell ref="M109:M110"/>
    <mergeCell ref="N109:N110"/>
    <mergeCell ref="O109:O110"/>
    <mergeCell ref="T107:T108"/>
    <mergeCell ref="U107:U108"/>
    <mergeCell ref="U111:U112"/>
    <mergeCell ref="B113:B114"/>
    <mergeCell ref="C113:C114"/>
    <mergeCell ref="E113:E114"/>
    <mergeCell ref="F113:F114"/>
    <mergeCell ref="G113:G114"/>
    <mergeCell ref="H113:H114"/>
    <mergeCell ref="I113:I114"/>
    <mergeCell ref="J113:J114"/>
    <mergeCell ref="K113:K114"/>
    <mergeCell ref="O111:O112"/>
    <mergeCell ref="P111:P112"/>
    <mergeCell ref="Q111:Q112"/>
    <mergeCell ref="R111:R112"/>
    <mergeCell ref="S111:S112"/>
    <mergeCell ref="T111:T112"/>
    <mergeCell ref="U115:U116"/>
    <mergeCell ref="L111:L112"/>
    <mergeCell ref="M111:M112"/>
    <mergeCell ref="N111:N112"/>
    <mergeCell ref="B111:B112"/>
    <mergeCell ref="C111:C112"/>
    <mergeCell ref="E111:E112"/>
    <mergeCell ref="F111:F112"/>
    <mergeCell ref="G111:G112"/>
    <mergeCell ref="H111:H112"/>
    <mergeCell ref="O115:O116"/>
    <mergeCell ref="P115:P116"/>
    <mergeCell ref="Q115:Q116"/>
    <mergeCell ref="R115:R116"/>
    <mergeCell ref="S115:S116"/>
    <mergeCell ref="T115:T116"/>
    <mergeCell ref="I115:I116"/>
    <mergeCell ref="J115:J116"/>
    <mergeCell ref="K115:K116"/>
    <mergeCell ref="L115:L116"/>
    <mergeCell ref="M115:M116"/>
    <mergeCell ref="N115:N116"/>
    <mergeCell ref="U113:U114"/>
    <mergeCell ref="B115:B116"/>
    <mergeCell ref="C115:C116"/>
    <mergeCell ref="E115:E116"/>
    <mergeCell ref="F115:F116"/>
    <mergeCell ref="G115:G116"/>
    <mergeCell ref="H115:H116"/>
    <mergeCell ref="L113:L114"/>
    <mergeCell ref="M113:M114"/>
    <mergeCell ref="N113:N114"/>
    <mergeCell ref="O113:O114"/>
    <mergeCell ref="P113:P114"/>
    <mergeCell ref="Q113:Q114"/>
    <mergeCell ref="I119:I120"/>
    <mergeCell ref="J119:J120"/>
    <mergeCell ref="K119:K120"/>
    <mergeCell ref="L119:L120"/>
    <mergeCell ref="M119:M120"/>
    <mergeCell ref="N119:N120"/>
    <mergeCell ref="R117:R118"/>
    <mergeCell ref="S117:S118"/>
    <mergeCell ref="T117:T118"/>
    <mergeCell ref="U117:U118"/>
    <mergeCell ref="B119:B120"/>
    <mergeCell ref="C119:C120"/>
    <mergeCell ref="E119:E120"/>
    <mergeCell ref="F119:F120"/>
    <mergeCell ref="G119:G120"/>
    <mergeCell ref="H119:H120"/>
    <mergeCell ref="L117:L118"/>
    <mergeCell ref="M117:M118"/>
    <mergeCell ref="N117:N118"/>
    <mergeCell ref="O117:O118"/>
    <mergeCell ref="P117:P118"/>
    <mergeCell ref="Q117:Q118"/>
    <mergeCell ref="B117:B118"/>
    <mergeCell ref="C117:C118"/>
    <mergeCell ref="E117:E118"/>
    <mergeCell ref="F117:F118"/>
    <mergeCell ref="G117:G118"/>
    <mergeCell ref="H117:H118"/>
    <mergeCell ref="I117:I118"/>
    <mergeCell ref="J117:J118"/>
    <mergeCell ref="K117:K118"/>
    <mergeCell ref="R121:R122"/>
    <mergeCell ref="S121:S122"/>
    <mergeCell ref="T121:T122"/>
    <mergeCell ref="U121:U122"/>
    <mergeCell ref="B123:B124"/>
    <mergeCell ref="C123:C124"/>
    <mergeCell ref="E123:E124"/>
    <mergeCell ref="F123:F124"/>
    <mergeCell ref="G123:G124"/>
    <mergeCell ref="H123:H124"/>
    <mergeCell ref="L121:L122"/>
    <mergeCell ref="M121:M122"/>
    <mergeCell ref="N121:N122"/>
    <mergeCell ref="O121:O122"/>
    <mergeCell ref="P121:P122"/>
    <mergeCell ref="Q121:Q122"/>
    <mergeCell ref="U119:U120"/>
    <mergeCell ref="B121:B122"/>
    <mergeCell ref="C121:C122"/>
    <mergeCell ref="E121:E122"/>
    <mergeCell ref="F121:F122"/>
    <mergeCell ref="G121:G122"/>
    <mergeCell ref="H121:H122"/>
    <mergeCell ref="I121:I122"/>
    <mergeCell ref="J121:J122"/>
    <mergeCell ref="K121:K122"/>
    <mergeCell ref="O119:O120"/>
    <mergeCell ref="P119:P120"/>
    <mergeCell ref="Q119:Q120"/>
    <mergeCell ref="R119:R120"/>
    <mergeCell ref="S119:S120"/>
    <mergeCell ref="T119:T120"/>
    <mergeCell ref="U123:U124"/>
    <mergeCell ref="B125:B126"/>
    <mergeCell ref="C125:C126"/>
    <mergeCell ref="E125:E126"/>
    <mergeCell ref="F125:F126"/>
    <mergeCell ref="G125:G126"/>
    <mergeCell ref="H125:H126"/>
    <mergeCell ref="I125:I126"/>
    <mergeCell ref="J125:J126"/>
    <mergeCell ref="K125:K126"/>
    <mergeCell ref="O123:O124"/>
    <mergeCell ref="P123:P124"/>
    <mergeCell ref="Q123:Q124"/>
    <mergeCell ref="R123:R124"/>
    <mergeCell ref="S123:S124"/>
    <mergeCell ref="T123:T124"/>
    <mergeCell ref="I123:I124"/>
    <mergeCell ref="J123:J124"/>
    <mergeCell ref="K123:K124"/>
    <mergeCell ref="L123:L124"/>
    <mergeCell ref="M123:M124"/>
    <mergeCell ref="N123:N124"/>
    <mergeCell ref="I127:I128"/>
    <mergeCell ref="J127:J128"/>
    <mergeCell ref="K127:K128"/>
    <mergeCell ref="L127:L128"/>
    <mergeCell ref="M127:M128"/>
    <mergeCell ref="N127:N128"/>
    <mergeCell ref="R125:R126"/>
    <mergeCell ref="S125:S126"/>
    <mergeCell ref="T125:T126"/>
    <mergeCell ref="U125:U126"/>
    <mergeCell ref="B127:B128"/>
    <mergeCell ref="C127:C128"/>
    <mergeCell ref="E127:E128"/>
    <mergeCell ref="F127:F128"/>
    <mergeCell ref="G127:G128"/>
    <mergeCell ref="H127:H128"/>
    <mergeCell ref="L125:L126"/>
    <mergeCell ref="M125:M126"/>
    <mergeCell ref="N125:N126"/>
    <mergeCell ref="O125:O126"/>
    <mergeCell ref="P125:P126"/>
    <mergeCell ref="Q125:Q126"/>
    <mergeCell ref="R129:R130"/>
    <mergeCell ref="S129:S130"/>
    <mergeCell ref="T129:T130"/>
    <mergeCell ref="U129:U130"/>
    <mergeCell ref="B131:B132"/>
    <mergeCell ref="C131:C132"/>
    <mergeCell ref="E131:E132"/>
    <mergeCell ref="F131:F132"/>
    <mergeCell ref="G131:G132"/>
    <mergeCell ref="H131:H132"/>
    <mergeCell ref="L129:L130"/>
    <mergeCell ref="M129:M130"/>
    <mergeCell ref="N129:N130"/>
    <mergeCell ref="O129:O130"/>
    <mergeCell ref="P129:P130"/>
    <mergeCell ref="Q129:Q130"/>
    <mergeCell ref="U127:U128"/>
    <mergeCell ref="B129:B130"/>
    <mergeCell ref="C129:C130"/>
    <mergeCell ref="E129:E130"/>
    <mergeCell ref="F129:F130"/>
    <mergeCell ref="G129:G130"/>
    <mergeCell ref="H129:H130"/>
    <mergeCell ref="I129:I130"/>
    <mergeCell ref="J129:J130"/>
    <mergeCell ref="K129:K130"/>
    <mergeCell ref="O127:O128"/>
    <mergeCell ref="P127:P128"/>
    <mergeCell ref="Q127:Q128"/>
    <mergeCell ref="R127:R128"/>
    <mergeCell ref="S127:S128"/>
    <mergeCell ref="T127:T128"/>
    <mergeCell ref="U131:U132"/>
    <mergeCell ref="B133:B134"/>
    <mergeCell ref="C133:C134"/>
    <mergeCell ref="E133:E134"/>
    <mergeCell ref="F133:F134"/>
    <mergeCell ref="G133:G134"/>
    <mergeCell ref="H133:H134"/>
    <mergeCell ref="I133:I134"/>
    <mergeCell ref="J133:J134"/>
    <mergeCell ref="K133:K134"/>
    <mergeCell ref="O131:O132"/>
    <mergeCell ref="P131:P132"/>
    <mergeCell ref="Q131:Q132"/>
    <mergeCell ref="R131:R132"/>
    <mergeCell ref="S131:S132"/>
    <mergeCell ref="T131:T132"/>
    <mergeCell ref="I131:I132"/>
    <mergeCell ref="J131:J132"/>
    <mergeCell ref="K131:K132"/>
    <mergeCell ref="L131:L132"/>
    <mergeCell ref="M131:M132"/>
    <mergeCell ref="N131:N132"/>
    <mergeCell ref="I135:I136"/>
    <mergeCell ref="J135:J136"/>
    <mergeCell ref="K135:K136"/>
    <mergeCell ref="L135:L136"/>
    <mergeCell ref="M135:M136"/>
    <mergeCell ref="N135:N136"/>
    <mergeCell ref="R133:R134"/>
    <mergeCell ref="S133:S134"/>
    <mergeCell ref="T133:T134"/>
    <mergeCell ref="U133:U134"/>
    <mergeCell ref="B135:B136"/>
    <mergeCell ref="C135:C136"/>
    <mergeCell ref="E135:E136"/>
    <mergeCell ref="F135:F136"/>
    <mergeCell ref="G135:G136"/>
    <mergeCell ref="H135:H136"/>
    <mergeCell ref="L133:L134"/>
    <mergeCell ref="M133:M134"/>
    <mergeCell ref="N133:N134"/>
    <mergeCell ref="O133:O134"/>
    <mergeCell ref="P133:P134"/>
    <mergeCell ref="Q133:Q134"/>
    <mergeCell ref="R137:R138"/>
    <mergeCell ref="S137:S138"/>
    <mergeCell ref="T137:T138"/>
    <mergeCell ref="U137:U138"/>
    <mergeCell ref="B139:B140"/>
    <mergeCell ref="C139:C140"/>
    <mergeCell ref="E139:E140"/>
    <mergeCell ref="F139:F140"/>
    <mergeCell ref="G139:G140"/>
    <mergeCell ref="H139:H140"/>
    <mergeCell ref="L137:L138"/>
    <mergeCell ref="M137:M138"/>
    <mergeCell ref="N137:N138"/>
    <mergeCell ref="O137:O138"/>
    <mergeCell ref="P137:P138"/>
    <mergeCell ref="Q137:Q138"/>
    <mergeCell ref="U135:U136"/>
    <mergeCell ref="B137:B138"/>
    <mergeCell ref="C137:C138"/>
    <mergeCell ref="E137:E138"/>
    <mergeCell ref="F137:F138"/>
    <mergeCell ref="G137:G138"/>
    <mergeCell ref="H137:H138"/>
    <mergeCell ref="I137:I138"/>
    <mergeCell ref="J137:J138"/>
    <mergeCell ref="K137:K138"/>
    <mergeCell ref="O135:O136"/>
    <mergeCell ref="P135:P136"/>
    <mergeCell ref="Q135:Q136"/>
    <mergeCell ref="R135:R136"/>
    <mergeCell ref="S135:S136"/>
    <mergeCell ref="T135:T136"/>
    <mergeCell ref="U139:U140"/>
    <mergeCell ref="B141:B142"/>
    <mergeCell ref="C141:C142"/>
    <mergeCell ref="E141:E142"/>
    <mergeCell ref="F141:F142"/>
    <mergeCell ref="G141:G142"/>
    <mergeCell ref="H141:H142"/>
    <mergeCell ref="I141:I142"/>
    <mergeCell ref="J141:J142"/>
    <mergeCell ref="K141:K142"/>
    <mergeCell ref="O139:O140"/>
    <mergeCell ref="P139:P140"/>
    <mergeCell ref="Q139:Q140"/>
    <mergeCell ref="R139:R140"/>
    <mergeCell ref="S139:S140"/>
    <mergeCell ref="T139:T140"/>
    <mergeCell ref="I139:I140"/>
    <mergeCell ref="J139:J140"/>
    <mergeCell ref="K139:K140"/>
    <mergeCell ref="L139:L140"/>
    <mergeCell ref="M139:M140"/>
    <mergeCell ref="N139:N140"/>
    <mergeCell ref="R141:R142"/>
    <mergeCell ref="S141:S142"/>
    <mergeCell ref="T141:T142"/>
    <mergeCell ref="U141:U142"/>
    <mergeCell ref="A143:A176"/>
    <mergeCell ref="B143:B144"/>
    <mergeCell ref="C143:C144"/>
    <mergeCell ref="E143:E144"/>
    <mergeCell ref="F143:F144"/>
    <mergeCell ref="G143:G144"/>
    <mergeCell ref="L141:L142"/>
    <mergeCell ref="M141:M142"/>
    <mergeCell ref="N141:N142"/>
    <mergeCell ref="O141:O142"/>
    <mergeCell ref="P141:P142"/>
    <mergeCell ref="Q141:Q142"/>
    <mergeCell ref="Q145:Q146"/>
    <mergeCell ref="R145:R146"/>
    <mergeCell ref="S145:S146"/>
    <mergeCell ref="T145:T146"/>
    <mergeCell ref="U145:U146"/>
    <mergeCell ref="B147:B148"/>
    <mergeCell ref="C147:C148"/>
    <mergeCell ref="E147:E148"/>
    <mergeCell ref="F147:F148"/>
    <mergeCell ref="G147:G148"/>
    <mergeCell ref="A109:A142"/>
    <mergeCell ref="B109:B110"/>
    <mergeCell ref="C109:C110"/>
    <mergeCell ref="E109:E110"/>
    <mergeCell ref="F109:F110"/>
    <mergeCell ref="G109:G110"/>
    <mergeCell ref="K145:K146"/>
    <mergeCell ref="L145:L146"/>
    <mergeCell ref="M145:M146"/>
    <mergeCell ref="N145:N146"/>
    <mergeCell ref="O145:O146"/>
    <mergeCell ref="P145:P146"/>
    <mergeCell ref="T143:T144"/>
    <mergeCell ref="U143:U144"/>
    <mergeCell ref="B145:B146"/>
    <mergeCell ref="C145:C146"/>
    <mergeCell ref="E145:E146"/>
    <mergeCell ref="F145:F146"/>
    <mergeCell ref="G145:G146"/>
    <mergeCell ref="H145:H146"/>
    <mergeCell ref="I145:I146"/>
    <mergeCell ref="J145:J146"/>
    <mergeCell ref="N143:N144"/>
    <mergeCell ref="O143:O144"/>
    <mergeCell ref="P143:P144"/>
    <mergeCell ref="Q143:Q144"/>
    <mergeCell ref="R143:R144"/>
    <mergeCell ref="S143:S144"/>
    <mergeCell ref="H143:H144"/>
    <mergeCell ref="I143:I144"/>
    <mergeCell ref="J143:J144"/>
    <mergeCell ref="K143:K144"/>
    <mergeCell ref="L143:L144"/>
    <mergeCell ref="M143:M144"/>
    <mergeCell ref="T147:T148"/>
    <mergeCell ref="U147:U148"/>
    <mergeCell ref="B149:B150"/>
    <mergeCell ref="C149:C150"/>
    <mergeCell ref="E149:E150"/>
    <mergeCell ref="F149:F150"/>
    <mergeCell ref="G149:G150"/>
    <mergeCell ref="H149:H150"/>
    <mergeCell ref="I149:I150"/>
    <mergeCell ref="J149:J150"/>
    <mergeCell ref="N147:N148"/>
    <mergeCell ref="O147:O148"/>
    <mergeCell ref="P147:P148"/>
    <mergeCell ref="Q147:Q148"/>
    <mergeCell ref="R147:R148"/>
    <mergeCell ref="S147:S148"/>
    <mergeCell ref="H147:H148"/>
    <mergeCell ref="I147:I148"/>
    <mergeCell ref="J147:J148"/>
    <mergeCell ref="K147:K148"/>
    <mergeCell ref="L147:L148"/>
    <mergeCell ref="M147:M148"/>
    <mergeCell ref="H151:H152"/>
    <mergeCell ref="I151:I152"/>
    <mergeCell ref="J151:J152"/>
    <mergeCell ref="K151:K152"/>
    <mergeCell ref="L151:L152"/>
    <mergeCell ref="M151:M152"/>
    <mergeCell ref="Q149:Q150"/>
    <mergeCell ref="R149:R150"/>
    <mergeCell ref="S149:S150"/>
    <mergeCell ref="T149:T150"/>
    <mergeCell ref="U149:U150"/>
    <mergeCell ref="B151:B152"/>
    <mergeCell ref="C151:C152"/>
    <mergeCell ref="E151:E152"/>
    <mergeCell ref="F151:F152"/>
    <mergeCell ref="G151:G152"/>
    <mergeCell ref="K149:K150"/>
    <mergeCell ref="L149:L150"/>
    <mergeCell ref="M149:M150"/>
    <mergeCell ref="N149:N150"/>
    <mergeCell ref="O149:O150"/>
    <mergeCell ref="P149:P150"/>
    <mergeCell ref="Q153:Q154"/>
    <mergeCell ref="R153:R154"/>
    <mergeCell ref="S153:S154"/>
    <mergeCell ref="T153:T154"/>
    <mergeCell ref="U153:U154"/>
    <mergeCell ref="B155:B156"/>
    <mergeCell ref="C155:C156"/>
    <mergeCell ref="E155:E156"/>
    <mergeCell ref="F155:F156"/>
    <mergeCell ref="G155:G156"/>
    <mergeCell ref="K153:K154"/>
    <mergeCell ref="L153:L154"/>
    <mergeCell ref="M153:M154"/>
    <mergeCell ref="N153:N154"/>
    <mergeCell ref="O153:O154"/>
    <mergeCell ref="P153:P154"/>
    <mergeCell ref="T151:T152"/>
    <mergeCell ref="U151:U152"/>
    <mergeCell ref="B153:B154"/>
    <mergeCell ref="C153:C154"/>
    <mergeCell ref="E153:E154"/>
    <mergeCell ref="F153:F154"/>
    <mergeCell ref="G153:G154"/>
    <mergeCell ref="H153:H154"/>
    <mergeCell ref="I153:I154"/>
    <mergeCell ref="J153:J154"/>
    <mergeCell ref="N151:N152"/>
    <mergeCell ref="O151:O152"/>
    <mergeCell ref="P151:P152"/>
    <mergeCell ref="Q151:Q152"/>
    <mergeCell ref="R151:R152"/>
    <mergeCell ref="S151:S152"/>
    <mergeCell ref="T155:T156"/>
    <mergeCell ref="U155:U156"/>
    <mergeCell ref="B157:B158"/>
    <mergeCell ref="C157:C158"/>
    <mergeCell ref="E157:E158"/>
    <mergeCell ref="F157:F158"/>
    <mergeCell ref="G157:G158"/>
    <mergeCell ref="H157:H158"/>
    <mergeCell ref="I157:I158"/>
    <mergeCell ref="J157:J158"/>
    <mergeCell ref="N155:N156"/>
    <mergeCell ref="O155:O156"/>
    <mergeCell ref="P155:P156"/>
    <mergeCell ref="Q155:Q156"/>
    <mergeCell ref="R155:R156"/>
    <mergeCell ref="S155:S156"/>
    <mergeCell ref="H155:H156"/>
    <mergeCell ref="I155:I156"/>
    <mergeCell ref="J155:J156"/>
    <mergeCell ref="K155:K156"/>
    <mergeCell ref="L155:L156"/>
    <mergeCell ref="M155:M156"/>
    <mergeCell ref="H159:H160"/>
    <mergeCell ref="I159:I160"/>
    <mergeCell ref="J159:J160"/>
    <mergeCell ref="K159:K160"/>
    <mergeCell ref="L159:L160"/>
    <mergeCell ref="M159:M160"/>
    <mergeCell ref="Q157:Q158"/>
    <mergeCell ref="R157:R158"/>
    <mergeCell ref="S157:S158"/>
    <mergeCell ref="T157:T158"/>
    <mergeCell ref="U157:U158"/>
    <mergeCell ref="B159:B160"/>
    <mergeCell ref="C159:C160"/>
    <mergeCell ref="E159:E160"/>
    <mergeCell ref="F159:F160"/>
    <mergeCell ref="G159:G160"/>
    <mergeCell ref="K157:K158"/>
    <mergeCell ref="L157:L158"/>
    <mergeCell ref="M157:M158"/>
    <mergeCell ref="N157:N158"/>
    <mergeCell ref="O157:O158"/>
    <mergeCell ref="P157:P158"/>
    <mergeCell ref="Q161:Q162"/>
    <mergeCell ref="R161:R162"/>
    <mergeCell ref="S161:S162"/>
    <mergeCell ref="T161:T162"/>
    <mergeCell ref="U161:U162"/>
    <mergeCell ref="B163:B164"/>
    <mergeCell ref="C163:C164"/>
    <mergeCell ref="E163:E164"/>
    <mergeCell ref="F163:F164"/>
    <mergeCell ref="G163:G164"/>
    <mergeCell ref="K161:K162"/>
    <mergeCell ref="L161:L162"/>
    <mergeCell ref="M161:M162"/>
    <mergeCell ref="N161:N162"/>
    <mergeCell ref="O161:O162"/>
    <mergeCell ref="P161:P162"/>
    <mergeCell ref="T159:T160"/>
    <mergeCell ref="U159:U160"/>
    <mergeCell ref="B161:B162"/>
    <mergeCell ref="C161:C162"/>
    <mergeCell ref="E161:E162"/>
    <mergeCell ref="F161:F162"/>
    <mergeCell ref="G161:G162"/>
    <mergeCell ref="H161:H162"/>
    <mergeCell ref="I161:I162"/>
    <mergeCell ref="J161:J162"/>
    <mergeCell ref="N159:N160"/>
    <mergeCell ref="O159:O160"/>
    <mergeCell ref="P159:P160"/>
    <mergeCell ref="Q159:Q160"/>
    <mergeCell ref="R159:R160"/>
    <mergeCell ref="S159:S160"/>
    <mergeCell ref="T163:T164"/>
    <mergeCell ref="U163:U164"/>
    <mergeCell ref="B165:B166"/>
    <mergeCell ref="C165:C166"/>
    <mergeCell ref="E165:E166"/>
    <mergeCell ref="F165:F166"/>
    <mergeCell ref="G165:G166"/>
    <mergeCell ref="H165:H166"/>
    <mergeCell ref="I165:I166"/>
    <mergeCell ref="J165:J166"/>
    <mergeCell ref="N163:N164"/>
    <mergeCell ref="O163:O164"/>
    <mergeCell ref="P163:P164"/>
    <mergeCell ref="Q163:Q164"/>
    <mergeCell ref="R163:R164"/>
    <mergeCell ref="S163:S164"/>
    <mergeCell ref="H163:H164"/>
    <mergeCell ref="I163:I164"/>
    <mergeCell ref="J163:J164"/>
    <mergeCell ref="K163:K164"/>
    <mergeCell ref="L163:L164"/>
    <mergeCell ref="M163:M164"/>
    <mergeCell ref="H167:H168"/>
    <mergeCell ref="I167:I168"/>
    <mergeCell ref="J167:J168"/>
    <mergeCell ref="K167:K168"/>
    <mergeCell ref="L167:L168"/>
    <mergeCell ref="M167:M168"/>
    <mergeCell ref="Q165:Q166"/>
    <mergeCell ref="R165:R166"/>
    <mergeCell ref="S165:S166"/>
    <mergeCell ref="T165:T166"/>
    <mergeCell ref="U165:U166"/>
    <mergeCell ref="B167:B168"/>
    <mergeCell ref="C167:C168"/>
    <mergeCell ref="E167:E168"/>
    <mergeCell ref="F167:F168"/>
    <mergeCell ref="G167:G168"/>
    <mergeCell ref="K165:K166"/>
    <mergeCell ref="L165:L166"/>
    <mergeCell ref="M165:M166"/>
    <mergeCell ref="N165:N166"/>
    <mergeCell ref="O165:O166"/>
    <mergeCell ref="P165:P166"/>
    <mergeCell ref="Q169:Q170"/>
    <mergeCell ref="R169:R170"/>
    <mergeCell ref="S169:S170"/>
    <mergeCell ref="T169:T170"/>
    <mergeCell ref="U169:U170"/>
    <mergeCell ref="B171:B172"/>
    <mergeCell ref="C171:C172"/>
    <mergeCell ref="E171:E172"/>
    <mergeCell ref="F171:F172"/>
    <mergeCell ref="G171:G172"/>
    <mergeCell ref="K169:K170"/>
    <mergeCell ref="L169:L170"/>
    <mergeCell ref="M169:M170"/>
    <mergeCell ref="N169:N170"/>
    <mergeCell ref="O169:O170"/>
    <mergeCell ref="P169:P170"/>
    <mergeCell ref="T167:T168"/>
    <mergeCell ref="U167:U168"/>
    <mergeCell ref="B169:B170"/>
    <mergeCell ref="C169:C170"/>
    <mergeCell ref="E169:E170"/>
    <mergeCell ref="F169:F170"/>
    <mergeCell ref="G169:G170"/>
    <mergeCell ref="H169:H170"/>
    <mergeCell ref="I169:I170"/>
    <mergeCell ref="J169:J170"/>
    <mergeCell ref="N167:N168"/>
    <mergeCell ref="O167:O168"/>
    <mergeCell ref="P167:P168"/>
    <mergeCell ref="Q167:Q168"/>
    <mergeCell ref="R167:R168"/>
    <mergeCell ref="S167:S168"/>
    <mergeCell ref="T171:T172"/>
    <mergeCell ref="U171:U172"/>
    <mergeCell ref="B173:B174"/>
    <mergeCell ref="C173:C174"/>
    <mergeCell ref="E173:E174"/>
    <mergeCell ref="F173:F174"/>
    <mergeCell ref="G173:G174"/>
    <mergeCell ref="H173:H174"/>
    <mergeCell ref="I173:I174"/>
    <mergeCell ref="J173:J174"/>
    <mergeCell ref="N171:N172"/>
    <mergeCell ref="O171:O172"/>
    <mergeCell ref="P171:P172"/>
    <mergeCell ref="Q171:Q172"/>
    <mergeCell ref="R171:R172"/>
    <mergeCell ref="S171:S172"/>
    <mergeCell ref="H171:H172"/>
    <mergeCell ref="I171:I172"/>
    <mergeCell ref="J171:J172"/>
    <mergeCell ref="K171:K172"/>
    <mergeCell ref="L171:L172"/>
    <mergeCell ref="M171:M172"/>
    <mergeCell ref="L175:L176"/>
    <mergeCell ref="M175:M176"/>
    <mergeCell ref="Q173:Q174"/>
    <mergeCell ref="R173:R174"/>
    <mergeCell ref="S173:S174"/>
    <mergeCell ref="T173:T174"/>
    <mergeCell ref="U173:U174"/>
    <mergeCell ref="B175:B176"/>
    <mergeCell ref="C175:C176"/>
    <mergeCell ref="E175:E176"/>
    <mergeCell ref="F175:F176"/>
    <mergeCell ref="G175:G176"/>
    <mergeCell ref="K173:K174"/>
    <mergeCell ref="L173:L174"/>
    <mergeCell ref="M173:M174"/>
    <mergeCell ref="N173:N174"/>
    <mergeCell ref="O173:O174"/>
    <mergeCell ref="P173:P174"/>
    <mergeCell ref="P177:P178"/>
    <mergeCell ref="Q177:Q178"/>
    <mergeCell ref="R177:R178"/>
    <mergeCell ref="S177:S178"/>
    <mergeCell ref="T177:T178"/>
    <mergeCell ref="U177:U178"/>
    <mergeCell ref="J177:J178"/>
    <mergeCell ref="K177:K178"/>
    <mergeCell ref="L177:L178"/>
    <mergeCell ref="M177:M178"/>
    <mergeCell ref="N177:N178"/>
    <mergeCell ref="O177:O178"/>
    <mergeCell ref="T175:T176"/>
    <mergeCell ref="U175:U176"/>
    <mergeCell ref="A177:A210"/>
    <mergeCell ref="B177:B178"/>
    <mergeCell ref="C177:C178"/>
    <mergeCell ref="E177:E178"/>
    <mergeCell ref="F177:F178"/>
    <mergeCell ref="G177:G178"/>
    <mergeCell ref="H177:H178"/>
    <mergeCell ref="I177:I178"/>
    <mergeCell ref="N175:N176"/>
    <mergeCell ref="O175:O176"/>
    <mergeCell ref="P175:P176"/>
    <mergeCell ref="Q175:Q176"/>
    <mergeCell ref="R175:R176"/>
    <mergeCell ref="S175:S176"/>
    <mergeCell ref="H175:H176"/>
    <mergeCell ref="I175:I176"/>
    <mergeCell ref="J175:J176"/>
    <mergeCell ref="K175:K176"/>
    <mergeCell ref="U179:U180"/>
    <mergeCell ref="B181:B182"/>
    <mergeCell ref="C181:C182"/>
    <mergeCell ref="E181:E182"/>
    <mergeCell ref="F181:F182"/>
    <mergeCell ref="G181:G182"/>
    <mergeCell ref="H181:H182"/>
    <mergeCell ref="I181:I182"/>
    <mergeCell ref="J181:J182"/>
    <mergeCell ref="K181:K182"/>
    <mergeCell ref="O179:O180"/>
    <mergeCell ref="P179:P180"/>
    <mergeCell ref="Q179:Q180"/>
    <mergeCell ref="R179:R180"/>
    <mergeCell ref="S179:S180"/>
    <mergeCell ref="T179:T180"/>
    <mergeCell ref="I179:I180"/>
    <mergeCell ref="J179:J180"/>
    <mergeCell ref="K179:K180"/>
    <mergeCell ref="L179:L180"/>
    <mergeCell ref="M179:M180"/>
    <mergeCell ref="N179:N180"/>
    <mergeCell ref="B179:B180"/>
    <mergeCell ref="C179:C180"/>
    <mergeCell ref="E179:E180"/>
    <mergeCell ref="F179:F180"/>
    <mergeCell ref="G179:G180"/>
    <mergeCell ref="H179:H180"/>
    <mergeCell ref="I183:I184"/>
    <mergeCell ref="J183:J184"/>
    <mergeCell ref="K183:K184"/>
    <mergeCell ref="L183:L184"/>
    <mergeCell ref="M183:M184"/>
    <mergeCell ref="N183:N184"/>
    <mergeCell ref="R181:R182"/>
    <mergeCell ref="S181:S182"/>
    <mergeCell ref="T181:T182"/>
    <mergeCell ref="U181:U182"/>
    <mergeCell ref="B183:B184"/>
    <mergeCell ref="C183:C184"/>
    <mergeCell ref="E183:E184"/>
    <mergeCell ref="F183:F184"/>
    <mergeCell ref="G183:G184"/>
    <mergeCell ref="H183:H184"/>
    <mergeCell ref="L181:L182"/>
    <mergeCell ref="M181:M182"/>
    <mergeCell ref="N181:N182"/>
    <mergeCell ref="O181:O182"/>
    <mergeCell ref="P181:P182"/>
    <mergeCell ref="Q181:Q182"/>
    <mergeCell ref="R185:R186"/>
    <mergeCell ref="S185:S186"/>
    <mergeCell ref="T185:T186"/>
    <mergeCell ref="U185:U186"/>
    <mergeCell ref="B187:B188"/>
    <mergeCell ref="C187:C188"/>
    <mergeCell ref="E187:E188"/>
    <mergeCell ref="F187:F188"/>
    <mergeCell ref="G187:G188"/>
    <mergeCell ref="H187:H188"/>
    <mergeCell ref="L185:L186"/>
    <mergeCell ref="M185:M186"/>
    <mergeCell ref="N185:N186"/>
    <mergeCell ref="O185:O186"/>
    <mergeCell ref="P185:P186"/>
    <mergeCell ref="Q185:Q186"/>
    <mergeCell ref="U183:U184"/>
    <mergeCell ref="B185:B186"/>
    <mergeCell ref="C185:C186"/>
    <mergeCell ref="E185:E186"/>
    <mergeCell ref="F185:F186"/>
    <mergeCell ref="G185:G186"/>
    <mergeCell ref="H185:H186"/>
    <mergeCell ref="I185:I186"/>
    <mergeCell ref="J185:J186"/>
    <mergeCell ref="K185:K186"/>
    <mergeCell ref="O183:O184"/>
    <mergeCell ref="P183:P184"/>
    <mergeCell ref="Q183:Q184"/>
    <mergeCell ref="R183:R184"/>
    <mergeCell ref="S183:S184"/>
    <mergeCell ref="T183:T184"/>
    <mergeCell ref="U187:U188"/>
    <mergeCell ref="B189:B190"/>
    <mergeCell ref="C189:C190"/>
    <mergeCell ref="E189:E190"/>
    <mergeCell ref="F189:F190"/>
    <mergeCell ref="G189:G190"/>
    <mergeCell ref="H189:H190"/>
    <mergeCell ref="I189:I190"/>
    <mergeCell ref="J189:J190"/>
    <mergeCell ref="K189:K190"/>
    <mergeCell ref="O187:O188"/>
    <mergeCell ref="P187:P188"/>
    <mergeCell ref="Q187:Q188"/>
    <mergeCell ref="R187:R188"/>
    <mergeCell ref="S187:S188"/>
    <mergeCell ref="T187:T188"/>
    <mergeCell ref="I187:I188"/>
    <mergeCell ref="J187:J188"/>
    <mergeCell ref="K187:K188"/>
    <mergeCell ref="L187:L188"/>
    <mergeCell ref="M187:M188"/>
    <mergeCell ref="N187:N188"/>
    <mergeCell ref="I191:I192"/>
    <mergeCell ref="J191:J192"/>
    <mergeCell ref="K191:K192"/>
    <mergeCell ref="L191:L192"/>
    <mergeCell ref="M191:M192"/>
    <mergeCell ref="N191:N192"/>
    <mergeCell ref="R189:R190"/>
    <mergeCell ref="S189:S190"/>
    <mergeCell ref="T189:T190"/>
    <mergeCell ref="U189:U190"/>
    <mergeCell ref="B191:B192"/>
    <mergeCell ref="C191:C192"/>
    <mergeCell ref="E191:E192"/>
    <mergeCell ref="F191:F192"/>
    <mergeCell ref="G191:G192"/>
    <mergeCell ref="H191:H192"/>
    <mergeCell ref="L189:L190"/>
    <mergeCell ref="M189:M190"/>
    <mergeCell ref="N189:N190"/>
    <mergeCell ref="O189:O190"/>
    <mergeCell ref="P189:P190"/>
    <mergeCell ref="Q189:Q190"/>
    <mergeCell ref="R193:R194"/>
    <mergeCell ref="S193:S194"/>
    <mergeCell ref="T193:T194"/>
    <mergeCell ref="U193:U194"/>
    <mergeCell ref="B195:B196"/>
    <mergeCell ref="C195:C196"/>
    <mergeCell ref="E195:E196"/>
    <mergeCell ref="F195:F196"/>
    <mergeCell ref="G195:G196"/>
    <mergeCell ref="H195:H196"/>
    <mergeCell ref="L193:L194"/>
    <mergeCell ref="M193:M194"/>
    <mergeCell ref="N193:N194"/>
    <mergeCell ref="O193:O194"/>
    <mergeCell ref="P193:P194"/>
    <mergeCell ref="Q193:Q194"/>
    <mergeCell ref="U191:U192"/>
    <mergeCell ref="B193:B194"/>
    <mergeCell ref="C193:C194"/>
    <mergeCell ref="E193:E194"/>
    <mergeCell ref="F193:F194"/>
    <mergeCell ref="G193:G194"/>
    <mergeCell ref="H193:H194"/>
    <mergeCell ref="I193:I194"/>
    <mergeCell ref="J193:J194"/>
    <mergeCell ref="K193:K194"/>
    <mergeCell ref="O191:O192"/>
    <mergeCell ref="P191:P192"/>
    <mergeCell ref="Q191:Q192"/>
    <mergeCell ref="R191:R192"/>
    <mergeCell ref="S191:S192"/>
    <mergeCell ref="T191:T192"/>
    <mergeCell ref="U195:U196"/>
    <mergeCell ref="B197:B198"/>
    <mergeCell ref="C197:C198"/>
    <mergeCell ref="E197:E198"/>
    <mergeCell ref="F197:F198"/>
    <mergeCell ref="G197:G198"/>
    <mergeCell ref="H197:H198"/>
    <mergeCell ref="I197:I198"/>
    <mergeCell ref="J197:J198"/>
    <mergeCell ref="K197:K198"/>
    <mergeCell ref="O195:O196"/>
    <mergeCell ref="P195:P196"/>
    <mergeCell ref="Q195:Q196"/>
    <mergeCell ref="R195:R196"/>
    <mergeCell ref="S195:S196"/>
    <mergeCell ref="T195:T196"/>
    <mergeCell ref="I195:I196"/>
    <mergeCell ref="J195:J196"/>
    <mergeCell ref="K195:K196"/>
    <mergeCell ref="L195:L196"/>
    <mergeCell ref="M195:M196"/>
    <mergeCell ref="N195:N196"/>
    <mergeCell ref="I199:I200"/>
    <mergeCell ref="J199:J200"/>
    <mergeCell ref="K199:K200"/>
    <mergeCell ref="L199:L200"/>
    <mergeCell ref="M199:M200"/>
    <mergeCell ref="N199:N200"/>
    <mergeCell ref="R197:R198"/>
    <mergeCell ref="S197:S198"/>
    <mergeCell ref="T197:T198"/>
    <mergeCell ref="U197:U198"/>
    <mergeCell ref="B199:B200"/>
    <mergeCell ref="C199:C200"/>
    <mergeCell ref="E199:E200"/>
    <mergeCell ref="F199:F200"/>
    <mergeCell ref="G199:G200"/>
    <mergeCell ref="H199:H200"/>
    <mergeCell ref="L197:L198"/>
    <mergeCell ref="M197:M198"/>
    <mergeCell ref="N197:N198"/>
    <mergeCell ref="O197:O198"/>
    <mergeCell ref="P197:P198"/>
    <mergeCell ref="Q197:Q198"/>
    <mergeCell ref="R201:R202"/>
    <mergeCell ref="S201:S202"/>
    <mergeCell ref="T201:T202"/>
    <mergeCell ref="U201:U202"/>
    <mergeCell ref="B203:B204"/>
    <mergeCell ref="C203:C204"/>
    <mergeCell ref="E203:E204"/>
    <mergeCell ref="F203:F204"/>
    <mergeCell ref="G203:G204"/>
    <mergeCell ref="H203:H204"/>
    <mergeCell ref="L201:L202"/>
    <mergeCell ref="M201:M202"/>
    <mergeCell ref="N201:N202"/>
    <mergeCell ref="O201:O202"/>
    <mergeCell ref="P201:P202"/>
    <mergeCell ref="Q201:Q202"/>
    <mergeCell ref="U199:U200"/>
    <mergeCell ref="B201:B202"/>
    <mergeCell ref="C201:C202"/>
    <mergeCell ref="E201:E202"/>
    <mergeCell ref="F201:F202"/>
    <mergeCell ref="G201:G202"/>
    <mergeCell ref="H201:H202"/>
    <mergeCell ref="I201:I202"/>
    <mergeCell ref="J201:J202"/>
    <mergeCell ref="K201:K202"/>
    <mergeCell ref="O199:O200"/>
    <mergeCell ref="P199:P200"/>
    <mergeCell ref="Q199:Q200"/>
    <mergeCell ref="R199:R200"/>
    <mergeCell ref="S199:S200"/>
    <mergeCell ref="T199:T200"/>
    <mergeCell ref="U203:U204"/>
    <mergeCell ref="B205:B206"/>
    <mergeCell ref="C205:C206"/>
    <mergeCell ref="E205:E206"/>
    <mergeCell ref="F205:F206"/>
    <mergeCell ref="G205:G206"/>
    <mergeCell ref="H205:H206"/>
    <mergeCell ref="I205:I206"/>
    <mergeCell ref="J205:J206"/>
    <mergeCell ref="K205:K206"/>
    <mergeCell ref="O203:O204"/>
    <mergeCell ref="P203:P204"/>
    <mergeCell ref="Q203:Q204"/>
    <mergeCell ref="R203:R204"/>
    <mergeCell ref="S203:S204"/>
    <mergeCell ref="T203:T204"/>
    <mergeCell ref="I203:I204"/>
    <mergeCell ref="J203:J204"/>
    <mergeCell ref="K203:K204"/>
    <mergeCell ref="L203:L204"/>
    <mergeCell ref="M203:M204"/>
    <mergeCell ref="N203:N204"/>
    <mergeCell ref="I207:I208"/>
    <mergeCell ref="J207:J208"/>
    <mergeCell ref="K207:K208"/>
    <mergeCell ref="L207:L208"/>
    <mergeCell ref="M207:M208"/>
    <mergeCell ref="N207:N208"/>
    <mergeCell ref="R205:R206"/>
    <mergeCell ref="S205:S206"/>
    <mergeCell ref="T205:T206"/>
    <mergeCell ref="U205:U206"/>
    <mergeCell ref="B207:B208"/>
    <mergeCell ref="C207:C208"/>
    <mergeCell ref="E207:E208"/>
    <mergeCell ref="F207:F208"/>
    <mergeCell ref="G207:G208"/>
    <mergeCell ref="H207:H208"/>
    <mergeCell ref="L205:L206"/>
    <mergeCell ref="M205:M206"/>
    <mergeCell ref="N205:N206"/>
    <mergeCell ref="O205:O206"/>
    <mergeCell ref="P205:P206"/>
    <mergeCell ref="Q205:Q206"/>
    <mergeCell ref="R209:R210"/>
    <mergeCell ref="S209:S210"/>
    <mergeCell ref="T209:T210"/>
    <mergeCell ref="U209:U210"/>
    <mergeCell ref="A211:A244"/>
    <mergeCell ref="B211:B212"/>
    <mergeCell ref="C211:C212"/>
    <mergeCell ref="E211:E212"/>
    <mergeCell ref="F211:F212"/>
    <mergeCell ref="G211:G212"/>
    <mergeCell ref="L209:L210"/>
    <mergeCell ref="M209:M210"/>
    <mergeCell ref="N209:N210"/>
    <mergeCell ref="O209:O210"/>
    <mergeCell ref="P209:P210"/>
    <mergeCell ref="Q209:Q210"/>
    <mergeCell ref="U207:U208"/>
    <mergeCell ref="B209:B210"/>
    <mergeCell ref="C209:C210"/>
    <mergeCell ref="E209:E210"/>
    <mergeCell ref="F209:F210"/>
    <mergeCell ref="G209:G210"/>
    <mergeCell ref="H209:H210"/>
    <mergeCell ref="I209:I210"/>
    <mergeCell ref="J209:J210"/>
    <mergeCell ref="K209:K210"/>
    <mergeCell ref="O207:O208"/>
    <mergeCell ref="P207:P208"/>
    <mergeCell ref="Q207:Q208"/>
    <mergeCell ref="R207:R208"/>
    <mergeCell ref="S207:S208"/>
    <mergeCell ref="T207:T208"/>
    <mergeCell ref="T211:T212"/>
    <mergeCell ref="U211:U212"/>
    <mergeCell ref="B213:B214"/>
    <mergeCell ref="C213:C214"/>
    <mergeCell ref="E213:E214"/>
    <mergeCell ref="F213:F214"/>
    <mergeCell ref="G213:G214"/>
    <mergeCell ref="H213:H214"/>
    <mergeCell ref="I213:I214"/>
    <mergeCell ref="J213:J214"/>
    <mergeCell ref="N211:N212"/>
    <mergeCell ref="O211:O212"/>
    <mergeCell ref="P211:P212"/>
    <mergeCell ref="Q211:Q212"/>
    <mergeCell ref="R211:R212"/>
    <mergeCell ref="S211:S212"/>
    <mergeCell ref="H211:H212"/>
    <mergeCell ref="I211:I212"/>
    <mergeCell ref="J211:J212"/>
    <mergeCell ref="K211:K212"/>
    <mergeCell ref="L211:L212"/>
    <mergeCell ref="M211:M212"/>
    <mergeCell ref="H215:H216"/>
    <mergeCell ref="I215:I216"/>
    <mergeCell ref="J215:J216"/>
    <mergeCell ref="K215:K216"/>
    <mergeCell ref="L215:L216"/>
    <mergeCell ref="M215:M216"/>
    <mergeCell ref="Q213:Q214"/>
    <mergeCell ref="R213:R214"/>
    <mergeCell ref="S213:S214"/>
    <mergeCell ref="T213:T214"/>
    <mergeCell ref="U213:U214"/>
    <mergeCell ref="B215:B216"/>
    <mergeCell ref="C215:C216"/>
    <mergeCell ref="E215:E216"/>
    <mergeCell ref="F215:F216"/>
    <mergeCell ref="G215:G216"/>
    <mergeCell ref="K213:K214"/>
    <mergeCell ref="L213:L214"/>
    <mergeCell ref="M213:M214"/>
    <mergeCell ref="N213:N214"/>
    <mergeCell ref="O213:O214"/>
    <mergeCell ref="P213:P214"/>
    <mergeCell ref="Q217:Q218"/>
    <mergeCell ref="R217:R218"/>
    <mergeCell ref="S217:S218"/>
    <mergeCell ref="T217:T218"/>
    <mergeCell ref="U217:U218"/>
    <mergeCell ref="B219:B220"/>
    <mergeCell ref="C219:C220"/>
    <mergeCell ref="E219:E220"/>
    <mergeCell ref="F219:F220"/>
    <mergeCell ref="G219:G220"/>
    <mergeCell ref="K217:K218"/>
    <mergeCell ref="L217:L218"/>
    <mergeCell ref="M217:M218"/>
    <mergeCell ref="N217:N218"/>
    <mergeCell ref="O217:O218"/>
    <mergeCell ref="P217:P218"/>
    <mergeCell ref="T215:T216"/>
    <mergeCell ref="U215:U216"/>
    <mergeCell ref="B217:B218"/>
    <mergeCell ref="C217:C218"/>
    <mergeCell ref="E217:E218"/>
    <mergeCell ref="F217:F218"/>
    <mergeCell ref="G217:G218"/>
    <mergeCell ref="H217:H218"/>
    <mergeCell ref="I217:I218"/>
    <mergeCell ref="J217:J218"/>
    <mergeCell ref="N215:N216"/>
    <mergeCell ref="O215:O216"/>
    <mergeCell ref="P215:P216"/>
    <mergeCell ref="Q215:Q216"/>
    <mergeCell ref="R215:R216"/>
    <mergeCell ref="S215:S216"/>
    <mergeCell ref="T219:T220"/>
    <mergeCell ref="U219:U220"/>
    <mergeCell ref="B221:B222"/>
    <mergeCell ref="C221:C222"/>
    <mergeCell ref="E221:E222"/>
    <mergeCell ref="F221:F222"/>
    <mergeCell ref="G221:G222"/>
    <mergeCell ref="H221:H222"/>
    <mergeCell ref="I221:I222"/>
    <mergeCell ref="J221:J222"/>
    <mergeCell ref="N219:N220"/>
    <mergeCell ref="O219:O220"/>
    <mergeCell ref="P219:P220"/>
    <mergeCell ref="Q219:Q220"/>
    <mergeCell ref="R219:R220"/>
    <mergeCell ref="S219:S220"/>
    <mergeCell ref="H219:H220"/>
    <mergeCell ref="I219:I220"/>
    <mergeCell ref="J219:J220"/>
    <mergeCell ref="K219:K220"/>
    <mergeCell ref="L219:L220"/>
    <mergeCell ref="M219:M220"/>
    <mergeCell ref="H223:H224"/>
    <mergeCell ref="I223:I224"/>
    <mergeCell ref="J223:J224"/>
    <mergeCell ref="K223:K224"/>
    <mergeCell ref="L223:L224"/>
    <mergeCell ref="M223:M224"/>
    <mergeCell ref="Q221:Q222"/>
    <mergeCell ref="R221:R222"/>
    <mergeCell ref="S221:S222"/>
    <mergeCell ref="T221:T222"/>
    <mergeCell ref="U221:U222"/>
    <mergeCell ref="B223:B224"/>
    <mergeCell ref="C223:C224"/>
    <mergeCell ref="E223:E224"/>
    <mergeCell ref="F223:F224"/>
    <mergeCell ref="G223:G224"/>
    <mergeCell ref="K221:K222"/>
    <mergeCell ref="L221:L222"/>
    <mergeCell ref="M221:M222"/>
    <mergeCell ref="N221:N222"/>
    <mergeCell ref="O221:O222"/>
    <mergeCell ref="P221:P222"/>
    <mergeCell ref="Q225:Q226"/>
    <mergeCell ref="R225:R226"/>
    <mergeCell ref="S225:S226"/>
    <mergeCell ref="T225:T226"/>
    <mergeCell ref="U225:U226"/>
    <mergeCell ref="B227:B228"/>
    <mergeCell ref="C227:C228"/>
    <mergeCell ref="E227:E228"/>
    <mergeCell ref="F227:F228"/>
    <mergeCell ref="G227:G228"/>
    <mergeCell ref="K225:K226"/>
    <mergeCell ref="L225:L226"/>
    <mergeCell ref="M225:M226"/>
    <mergeCell ref="N225:N226"/>
    <mergeCell ref="O225:O226"/>
    <mergeCell ref="P225:P226"/>
    <mergeCell ref="T223:T224"/>
    <mergeCell ref="U223:U224"/>
    <mergeCell ref="B225:B226"/>
    <mergeCell ref="C225:C226"/>
    <mergeCell ref="E225:E226"/>
    <mergeCell ref="F225:F226"/>
    <mergeCell ref="G225:G226"/>
    <mergeCell ref="H225:H226"/>
    <mergeCell ref="I225:I226"/>
    <mergeCell ref="J225:J226"/>
    <mergeCell ref="N223:N224"/>
    <mergeCell ref="O223:O224"/>
    <mergeCell ref="P223:P224"/>
    <mergeCell ref="Q223:Q224"/>
    <mergeCell ref="R223:R224"/>
    <mergeCell ref="S223:S224"/>
    <mergeCell ref="T227:T228"/>
    <mergeCell ref="U227:U228"/>
    <mergeCell ref="B229:B230"/>
    <mergeCell ref="C229:C230"/>
    <mergeCell ref="E229:E230"/>
    <mergeCell ref="F229:F230"/>
    <mergeCell ref="G229:G230"/>
    <mergeCell ref="H229:H230"/>
    <mergeCell ref="I229:I230"/>
    <mergeCell ref="J229:J230"/>
    <mergeCell ref="N227:N228"/>
    <mergeCell ref="O227:O228"/>
    <mergeCell ref="P227:P228"/>
    <mergeCell ref="Q227:Q228"/>
    <mergeCell ref="R227:R228"/>
    <mergeCell ref="S227:S228"/>
    <mergeCell ref="H227:H228"/>
    <mergeCell ref="I227:I228"/>
    <mergeCell ref="J227:J228"/>
    <mergeCell ref="K227:K228"/>
    <mergeCell ref="L227:L228"/>
    <mergeCell ref="M227:M228"/>
    <mergeCell ref="H231:H232"/>
    <mergeCell ref="I231:I232"/>
    <mergeCell ref="J231:J232"/>
    <mergeCell ref="K231:K232"/>
    <mergeCell ref="L231:L232"/>
    <mergeCell ref="M231:M232"/>
    <mergeCell ref="Q229:Q230"/>
    <mergeCell ref="R229:R230"/>
    <mergeCell ref="S229:S230"/>
    <mergeCell ref="T229:T230"/>
    <mergeCell ref="U229:U230"/>
    <mergeCell ref="B231:B232"/>
    <mergeCell ref="C231:C232"/>
    <mergeCell ref="E231:E232"/>
    <mergeCell ref="F231:F232"/>
    <mergeCell ref="G231:G232"/>
    <mergeCell ref="K229:K230"/>
    <mergeCell ref="L229:L230"/>
    <mergeCell ref="M229:M230"/>
    <mergeCell ref="N229:N230"/>
    <mergeCell ref="O229:O230"/>
    <mergeCell ref="P229:P230"/>
    <mergeCell ref="Q233:Q234"/>
    <mergeCell ref="R233:R234"/>
    <mergeCell ref="S233:S234"/>
    <mergeCell ref="T233:T234"/>
    <mergeCell ref="U233:U234"/>
    <mergeCell ref="B235:B236"/>
    <mergeCell ref="C235:C236"/>
    <mergeCell ref="E235:E236"/>
    <mergeCell ref="F235:F236"/>
    <mergeCell ref="G235:G236"/>
    <mergeCell ref="K233:K234"/>
    <mergeCell ref="L233:L234"/>
    <mergeCell ref="M233:M234"/>
    <mergeCell ref="N233:N234"/>
    <mergeCell ref="O233:O234"/>
    <mergeCell ref="P233:P234"/>
    <mergeCell ref="T231:T232"/>
    <mergeCell ref="U231:U232"/>
    <mergeCell ref="B233:B234"/>
    <mergeCell ref="C233:C234"/>
    <mergeCell ref="E233:E234"/>
    <mergeCell ref="F233:F234"/>
    <mergeCell ref="G233:G234"/>
    <mergeCell ref="H233:H234"/>
    <mergeCell ref="I233:I234"/>
    <mergeCell ref="J233:J234"/>
    <mergeCell ref="N231:N232"/>
    <mergeCell ref="O231:O232"/>
    <mergeCell ref="P231:P232"/>
    <mergeCell ref="Q231:Q232"/>
    <mergeCell ref="R231:R232"/>
    <mergeCell ref="S231:S232"/>
    <mergeCell ref="T235:T236"/>
    <mergeCell ref="U235:U236"/>
    <mergeCell ref="B237:B238"/>
    <mergeCell ref="C237:C238"/>
    <mergeCell ref="E237:E238"/>
    <mergeCell ref="F237:F238"/>
    <mergeCell ref="G237:G238"/>
    <mergeCell ref="H237:H238"/>
    <mergeCell ref="I237:I238"/>
    <mergeCell ref="J237:J238"/>
    <mergeCell ref="N235:N236"/>
    <mergeCell ref="O235:O236"/>
    <mergeCell ref="P235:P236"/>
    <mergeCell ref="Q235:Q236"/>
    <mergeCell ref="R235:R236"/>
    <mergeCell ref="S235:S236"/>
    <mergeCell ref="H235:H236"/>
    <mergeCell ref="I235:I236"/>
    <mergeCell ref="J235:J236"/>
    <mergeCell ref="K235:K236"/>
    <mergeCell ref="L235:L236"/>
    <mergeCell ref="M235:M236"/>
    <mergeCell ref="H239:H240"/>
    <mergeCell ref="I239:I240"/>
    <mergeCell ref="J239:J240"/>
    <mergeCell ref="K239:K240"/>
    <mergeCell ref="L239:L240"/>
    <mergeCell ref="M239:M240"/>
    <mergeCell ref="Q237:Q238"/>
    <mergeCell ref="R237:R238"/>
    <mergeCell ref="S237:S238"/>
    <mergeCell ref="T237:T238"/>
    <mergeCell ref="U237:U238"/>
    <mergeCell ref="B239:B240"/>
    <mergeCell ref="C239:C240"/>
    <mergeCell ref="E239:E240"/>
    <mergeCell ref="F239:F240"/>
    <mergeCell ref="G239:G240"/>
    <mergeCell ref="K237:K238"/>
    <mergeCell ref="L237:L238"/>
    <mergeCell ref="M237:M238"/>
    <mergeCell ref="N237:N238"/>
    <mergeCell ref="O237:O238"/>
    <mergeCell ref="P237:P238"/>
    <mergeCell ref="Q241:Q242"/>
    <mergeCell ref="R241:R242"/>
    <mergeCell ref="S241:S242"/>
    <mergeCell ref="T241:T242"/>
    <mergeCell ref="U241:U242"/>
    <mergeCell ref="B243:B244"/>
    <mergeCell ref="C243:C244"/>
    <mergeCell ref="E243:E244"/>
    <mergeCell ref="F243:F244"/>
    <mergeCell ref="G243:G244"/>
    <mergeCell ref="K241:K242"/>
    <mergeCell ref="L241:L242"/>
    <mergeCell ref="M241:M242"/>
    <mergeCell ref="N241:N242"/>
    <mergeCell ref="O241:O242"/>
    <mergeCell ref="P241:P242"/>
    <mergeCell ref="T239:T240"/>
    <mergeCell ref="U239:U240"/>
    <mergeCell ref="B241:B242"/>
    <mergeCell ref="C241:C242"/>
    <mergeCell ref="E241:E242"/>
    <mergeCell ref="F241:F242"/>
    <mergeCell ref="G241:G242"/>
    <mergeCell ref="H241:H242"/>
    <mergeCell ref="I241:I242"/>
    <mergeCell ref="J241:J242"/>
    <mergeCell ref="N239:N240"/>
    <mergeCell ref="O239:O240"/>
    <mergeCell ref="P239:P240"/>
    <mergeCell ref="Q239:Q240"/>
    <mergeCell ref="R239:R240"/>
    <mergeCell ref="S239:S240"/>
    <mergeCell ref="A245:A278"/>
    <mergeCell ref="B245:B246"/>
    <mergeCell ref="C245:C246"/>
    <mergeCell ref="E245:E246"/>
    <mergeCell ref="F245:F246"/>
    <mergeCell ref="G245:G246"/>
    <mergeCell ref="H245:H246"/>
    <mergeCell ref="I245:I246"/>
    <mergeCell ref="N243:N244"/>
    <mergeCell ref="O243:O244"/>
    <mergeCell ref="P243:P244"/>
    <mergeCell ref="Q243:Q244"/>
    <mergeCell ref="R243:R244"/>
    <mergeCell ref="S243:S244"/>
    <mergeCell ref="H243:H244"/>
    <mergeCell ref="I243:I244"/>
    <mergeCell ref="J243:J244"/>
    <mergeCell ref="K243:K244"/>
    <mergeCell ref="L243:L244"/>
    <mergeCell ref="M243:M244"/>
    <mergeCell ref="I247:I248"/>
    <mergeCell ref="J247:J248"/>
    <mergeCell ref="K247:K248"/>
    <mergeCell ref="P245:P246"/>
    <mergeCell ref="Q245:Q246"/>
    <mergeCell ref="R245:R246"/>
    <mergeCell ref="S245:S246"/>
    <mergeCell ref="T245:T246"/>
    <mergeCell ref="R249:R250"/>
    <mergeCell ref="S249:S250"/>
    <mergeCell ref="T249:T250"/>
    <mergeCell ref="U245:U246"/>
    <mergeCell ref="J245:J246"/>
    <mergeCell ref="K245:K246"/>
    <mergeCell ref="L245:L246"/>
    <mergeCell ref="M245:M246"/>
    <mergeCell ref="N245:N246"/>
    <mergeCell ref="O245:O246"/>
    <mergeCell ref="T243:T244"/>
    <mergeCell ref="U243:U244"/>
    <mergeCell ref="U247:U248"/>
    <mergeCell ref="B249:B250"/>
    <mergeCell ref="C249:C250"/>
    <mergeCell ref="E249:E250"/>
    <mergeCell ref="F249:F250"/>
    <mergeCell ref="G249:G250"/>
    <mergeCell ref="H249:H250"/>
    <mergeCell ref="I249:I250"/>
    <mergeCell ref="J249:J250"/>
    <mergeCell ref="K249:K250"/>
    <mergeCell ref="O247:O248"/>
    <mergeCell ref="P247:P248"/>
    <mergeCell ref="Q247:Q248"/>
    <mergeCell ref="R247:R248"/>
    <mergeCell ref="S247:S248"/>
    <mergeCell ref="T247:T248"/>
    <mergeCell ref="U251:U252"/>
    <mergeCell ref="L247:L248"/>
    <mergeCell ref="M247:M248"/>
    <mergeCell ref="N247:N248"/>
    <mergeCell ref="B247:B248"/>
    <mergeCell ref="C247:C248"/>
    <mergeCell ref="E247:E248"/>
    <mergeCell ref="F247:F248"/>
    <mergeCell ref="G247:G248"/>
    <mergeCell ref="H247:H248"/>
    <mergeCell ref="O251:O252"/>
    <mergeCell ref="P251:P252"/>
    <mergeCell ref="Q251:Q252"/>
    <mergeCell ref="R251:R252"/>
    <mergeCell ref="S251:S252"/>
    <mergeCell ref="T251:T252"/>
    <mergeCell ref="I251:I252"/>
    <mergeCell ref="J251:J252"/>
    <mergeCell ref="K251:K252"/>
    <mergeCell ref="L251:L252"/>
    <mergeCell ref="M251:M252"/>
    <mergeCell ref="N251:N252"/>
    <mergeCell ref="U249:U250"/>
    <mergeCell ref="B251:B252"/>
    <mergeCell ref="C251:C252"/>
    <mergeCell ref="E251:E252"/>
    <mergeCell ref="F251:F252"/>
    <mergeCell ref="G251:G252"/>
    <mergeCell ref="H251:H252"/>
    <mergeCell ref="L249:L250"/>
    <mergeCell ref="M249:M250"/>
    <mergeCell ref="N249:N250"/>
    <mergeCell ref="O249:O250"/>
    <mergeCell ref="P249:P250"/>
    <mergeCell ref="Q249:Q250"/>
    <mergeCell ref="I255:I256"/>
    <mergeCell ref="J255:J256"/>
    <mergeCell ref="K255:K256"/>
    <mergeCell ref="L255:L256"/>
    <mergeCell ref="M255:M256"/>
    <mergeCell ref="N255:N256"/>
    <mergeCell ref="R253:R254"/>
    <mergeCell ref="S253:S254"/>
    <mergeCell ref="T253:T254"/>
    <mergeCell ref="U253:U254"/>
    <mergeCell ref="B255:B256"/>
    <mergeCell ref="C255:C256"/>
    <mergeCell ref="E255:E256"/>
    <mergeCell ref="F255:F256"/>
    <mergeCell ref="G255:G256"/>
    <mergeCell ref="H255:H256"/>
    <mergeCell ref="L253:L254"/>
    <mergeCell ref="M253:M254"/>
    <mergeCell ref="N253:N254"/>
    <mergeCell ref="O253:O254"/>
    <mergeCell ref="P253:P254"/>
    <mergeCell ref="Q253:Q254"/>
    <mergeCell ref="B253:B254"/>
    <mergeCell ref="C253:C254"/>
    <mergeCell ref="E253:E254"/>
    <mergeCell ref="F253:F254"/>
    <mergeCell ref="G253:G254"/>
    <mergeCell ref="H253:H254"/>
    <mergeCell ref="I253:I254"/>
    <mergeCell ref="J253:J254"/>
    <mergeCell ref="K253:K254"/>
    <mergeCell ref="R257:R258"/>
    <mergeCell ref="S257:S258"/>
    <mergeCell ref="T257:T258"/>
    <mergeCell ref="U257:U258"/>
    <mergeCell ref="B259:B260"/>
    <mergeCell ref="C259:C260"/>
    <mergeCell ref="E259:E260"/>
    <mergeCell ref="F259:F260"/>
    <mergeCell ref="G259:G260"/>
    <mergeCell ref="H259:H260"/>
    <mergeCell ref="L257:L258"/>
    <mergeCell ref="M257:M258"/>
    <mergeCell ref="N257:N258"/>
    <mergeCell ref="O257:O258"/>
    <mergeCell ref="P257:P258"/>
    <mergeCell ref="Q257:Q258"/>
    <mergeCell ref="U255:U256"/>
    <mergeCell ref="B257:B258"/>
    <mergeCell ref="C257:C258"/>
    <mergeCell ref="E257:E258"/>
    <mergeCell ref="F257:F258"/>
    <mergeCell ref="G257:G258"/>
    <mergeCell ref="H257:H258"/>
    <mergeCell ref="I257:I258"/>
    <mergeCell ref="J257:J258"/>
    <mergeCell ref="K257:K258"/>
    <mergeCell ref="O255:O256"/>
    <mergeCell ref="P255:P256"/>
    <mergeCell ref="Q255:Q256"/>
    <mergeCell ref="R255:R256"/>
    <mergeCell ref="S255:S256"/>
    <mergeCell ref="T255:T256"/>
    <mergeCell ref="U259:U260"/>
    <mergeCell ref="B261:B262"/>
    <mergeCell ref="C261:C262"/>
    <mergeCell ref="E261:E262"/>
    <mergeCell ref="F261:F262"/>
    <mergeCell ref="G261:G262"/>
    <mergeCell ref="H261:H262"/>
    <mergeCell ref="I261:I262"/>
    <mergeCell ref="J261:J262"/>
    <mergeCell ref="K261:K262"/>
    <mergeCell ref="O259:O260"/>
    <mergeCell ref="P259:P260"/>
    <mergeCell ref="Q259:Q260"/>
    <mergeCell ref="R259:R260"/>
    <mergeCell ref="S259:S260"/>
    <mergeCell ref="T259:T260"/>
    <mergeCell ref="I259:I260"/>
    <mergeCell ref="J259:J260"/>
    <mergeCell ref="K259:K260"/>
    <mergeCell ref="L259:L260"/>
    <mergeCell ref="M259:M260"/>
    <mergeCell ref="N259:N260"/>
    <mergeCell ref="I263:I264"/>
    <mergeCell ref="J263:J264"/>
    <mergeCell ref="K263:K264"/>
    <mergeCell ref="L263:L264"/>
    <mergeCell ref="M263:M264"/>
    <mergeCell ref="N263:N264"/>
    <mergeCell ref="R261:R262"/>
    <mergeCell ref="S261:S262"/>
    <mergeCell ref="T261:T262"/>
    <mergeCell ref="U261:U262"/>
    <mergeCell ref="B263:B264"/>
    <mergeCell ref="C263:C264"/>
    <mergeCell ref="E263:E264"/>
    <mergeCell ref="F263:F264"/>
    <mergeCell ref="G263:G264"/>
    <mergeCell ref="H263:H264"/>
    <mergeCell ref="L261:L262"/>
    <mergeCell ref="M261:M262"/>
    <mergeCell ref="N261:N262"/>
    <mergeCell ref="O261:O262"/>
    <mergeCell ref="P261:P262"/>
    <mergeCell ref="Q261:Q262"/>
    <mergeCell ref="R265:R266"/>
    <mergeCell ref="S265:S266"/>
    <mergeCell ref="T265:T266"/>
    <mergeCell ref="U265:U266"/>
    <mergeCell ref="B267:B268"/>
    <mergeCell ref="C267:C268"/>
    <mergeCell ref="E267:E268"/>
    <mergeCell ref="F267:F268"/>
    <mergeCell ref="G267:G268"/>
    <mergeCell ref="H267:H268"/>
    <mergeCell ref="L265:L266"/>
    <mergeCell ref="M265:M266"/>
    <mergeCell ref="N265:N266"/>
    <mergeCell ref="O265:O266"/>
    <mergeCell ref="P265:P266"/>
    <mergeCell ref="Q265:Q266"/>
    <mergeCell ref="U263:U264"/>
    <mergeCell ref="B265:B266"/>
    <mergeCell ref="C265:C266"/>
    <mergeCell ref="E265:E266"/>
    <mergeCell ref="F265:F266"/>
    <mergeCell ref="G265:G266"/>
    <mergeCell ref="H265:H266"/>
    <mergeCell ref="I265:I266"/>
    <mergeCell ref="J265:J266"/>
    <mergeCell ref="K265:K266"/>
    <mergeCell ref="O263:O264"/>
    <mergeCell ref="P263:P264"/>
    <mergeCell ref="Q263:Q264"/>
    <mergeCell ref="R263:R264"/>
    <mergeCell ref="S263:S264"/>
    <mergeCell ref="T263:T264"/>
    <mergeCell ref="U267:U268"/>
    <mergeCell ref="B269:B270"/>
    <mergeCell ref="C269:C270"/>
    <mergeCell ref="E269:E270"/>
    <mergeCell ref="F269:F270"/>
    <mergeCell ref="G269:G270"/>
    <mergeCell ref="H269:H270"/>
    <mergeCell ref="I269:I270"/>
    <mergeCell ref="J269:J270"/>
    <mergeCell ref="K269:K270"/>
    <mergeCell ref="O267:O268"/>
    <mergeCell ref="P267:P268"/>
    <mergeCell ref="Q267:Q268"/>
    <mergeCell ref="R267:R268"/>
    <mergeCell ref="S267:S268"/>
    <mergeCell ref="T267:T268"/>
    <mergeCell ref="I267:I268"/>
    <mergeCell ref="J267:J268"/>
    <mergeCell ref="K267:K268"/>
    <mergeCell ref="L267:L268"/>
    <mergeCell ref="M267:M268"/>
    <mergeCell ref="N267:N268"/>
    <mergeCell ref="I271:I272"/>
    <mergeCell ref="J271:J272"/>
    <mergeCell ref="K271:K272"/>
    <mergeCell ref="L271:L272"/>
    <mergeCell ref="M271:M272"/>
    <mergeCell ref="N271:N272"/>
    <mergeCell ref="R269:R270"/>
    <mergeCell ref="S269:S270"/>
    <mergeCell ref="T269:T270"/>
    <mergeCell ref="U269:U270"/>
    <mergeCell ref="B271:B272"/>
    <mergeCell ref="C271:C272"/>
    <mergeCell ref="E271:E272"/>
    <mergeCell ref="F271:F272"/>
    <mergeCell ref="G271:G272"/>
    <mergeCell ref="H271:H272"/>
    <mergeCell ref="L269:L270"/>
    <mergeCell ref="M269:M270"/>
    <mergeCell ref="N269:N270"/>
    <mergeCell ref="O269:O270"/>
    <mergeCell ref="P269:P270"/>
    <mergeCell ref="Q269:Q270"/>
    <mergeCell ref="R273:R274"/>
    <mergeCell ref="S273:S274"/>
    <mergeCell ref="T273:T274"/>
    <mergeCell ref="U273:U274"/>
    <mergeCell ref="B275:B276"/>
    <mergeCell ref="C275:C276"/>
    <mergeCell ref="E275:E276"/>
    <mergeCell ref="F275:F276"/>
    <mergeCell ref="G275:G276"/>
    <mergeCell ref="H275:H276"/>
    <mergeCell ref="L273:L274"/>
    <mergeCell ref="M273:M274"/>
    <mergeCell ref="N273:N274"/>
    <mergeCell ref="O273:O274"/>
    <mergeCell ref="P273:P274"/>
    <mergeCell ref="Q273:Q274"/>
    <mergeCell ref="U271:U272"/>
    <mergeCell ref="B273:B274"/>
    <mergeCell ref="C273:C274"/>
    <mergeCell ref="E273:E274"/>
    <mergeCell ref="F273:F274"/>
    <mergeCell ref="G273:G274"/>
    <mergeCell ref="H273:H274"/>
    <mergeCell ref="I273:I274"/>
    <mergeCell ref="J273:J274"/>
    <mergeCell ref="K273:K274"/>
    <mergeCell ref="O271:O272"/>
    <mergeCell ref="P271:P272"/>
    <mergeCell ref="Q271:Q272"/>
    <mergeCell ref="R271:R272"/>
    <mergeCell ref="S271:S272"/>
    <mergeCell ref="T271:T272"/>
    <mergeCell ref="R277:R278"/>
    <mergeCell ref="S277:S278"/>
    <mergeCell ref="T277:T278"/>
    <mergeCell ref="U277:U278"/>
    <mergeCell ref="L277:L278"/>
    <mergeCell ref="M277:M278"/>
    <mergeCell ref="N277:N278"/>
    <mergeCell ref="O277:O278"/>
    <mergeCell ref="P277:P278"/>
    <mergeCell ref="Q277:Q278"/>
    <mergeCell ref="U275:U276"/>
    <mergeCell ref="B277:B278"/>
    <mergeCell ref="C277:C278"/>
    <mergeCell ref="E277:E278"/>
    <mergeCell ref="F277:F278"/>
    <mergeCell ref="G277:G278"/>
    <mergeCell ref="H277:H278"/>
    <mergeCell ref="I277:I278"/>
    <mergeCell ref="J277:J278"/>
    <mergeCell ref="K277:K278"/>
    <mergeCell ref="O275:O276"/>
    <mergeCell ref="P275:P276"/>
    <mergeCell ref="Q275:Q276"/>
    <mergeCell ref="R275:R276"/>
    <mergeCell ref="S275:S276"/>
    <mergeCell ref="T275:T276"/>
    <mergeCell ref="I275:I276"/>
    <mergeCell ref="J275:J276"/>
    <mergeCell ref="K275:K276"/>
    <mergeCell ref="L275:L276"/>
    <mergeCell ref="M275:M276"/>
    <mergeCell ref="N275:N276"/>
  </mergeCells>
  <phoneticPr fontId="1"/>
  <printOptions horizontalCentered="1"/>
  <pageMargins left="0.39370078740157499" right="0.39370078740157499" top="0.78740157480314998" bottom="0.39370078740157499" header="0.39370078740157499" footer="0.15748031496063"/>
  <pageSetup paperSize="9" scale="62" fitToHeight="0" pageOrder="overThenDown" orientation="portrait" cellComments="asDisplayed" horizontalDpi="300" verticalDpi="300" r:id="rId1"/>
  <headerFooter differentFirst="1">
    <firstHeader>&amp;L&amp;"ＤＦ特太ゴシック体,標準"&amp;16別表第２　幼稚園（教育標準時間認定）</firstHeader>
  </headerFooter>
  <rowBreaks count="7" manualBreakCount="7">
    <brk id="40" max="20" man="1"/>
    <brk id="74" max="20" man="1"/>
    <brk id="108" max="20" man="1"/>
    <brk id="142" max="20" man="1"/>
    <brk id="176" max="20" man="1"/>
    <brk id="210" max="20" man="1"/>
    <brk id="24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記入方法</vt:lpstr>
      <vt:lpstr>請求書（幼稚園）</vt:lpstr>
      <vt:lpstr>在籍児童一覧（幼稚園）</vt:lpstr>
      <vt:lpstr>計算用</vt:lpstr>
      <vt:lpstr>幼稚園 本単価表</vt:lpstr>
      <vt:lpstr>幼稚園 本単価表②</vt:lpstr>
      <vt:lpstr>幼稚園単価表③（定員を恒常的に超過する場合）</vt:lpstr>
      <vt:lpstr>'在籍児童一覧（幼稚園）'!Print_Area</vt:lpstr>
      <vt:lpstr>'請求書（幼稚園）'!Print_Area</vt:lpstr>
      <vt:lpstr>'幼稚園 本単価表②'!Print_Area</vt:lpstr>
      <vt:lpstr>'幼稚園単価表③（定員を恒常的に超過する場合）'!Print_Area</vt:lpstr>
      <vt:lpstr>'幼稚園単価表③（定員を恒常的に超過する場合）'!Print_Titles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2021-08-20T03:05:15Z</dcterms:created>
  <dcterms:modified xsi:type="dcterms:W3CDTF">2023-08-22T06:07:42Z</dcterms:modified>
</cp:coreProperties>
</file>