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5" yWindow="-105" windowWidth="19425" windowHeight="10425" tabRatio="811" activeTab="1"/>
  </bookViews>
  <sheets>
    <sheet name="記入方法" sheetId="38" r:id="rId1"/>
    <sheet name="請求書（小規模保育事業A型）" sheetId="24" r:id="rId2"/>
    <sheet name="在籍児童一覧（小規模保育事業A型）" sheetId="37" r:id="rId3"/>
    <sheet name="計算用" sheetId="30" r:id="rId4"/>
    <sheet name="保育単価表（Ａ型）" sheetId="35" r:id="rId5"/>
    <sheet name="保育単価表（Ａ型）②" sheetId="36" r:id="rId6"/>
  </sheets>
  <definedNames>
    <definedName name="_xlnm._FilterDatabase" localSheetId="4" hidden="1">'保育単価表（Ａ型）'!$A$4:$WWQ$115</definedName>
    <definedName name="_xlnm.Print_Area" localSheetId="2">'在籍児童一覧（小規模保育事業A型）'!$A$1:$AD$183</definedName>
    <definedName name="_xlnm.Print_Area" localSheetId="1">'請求書（小規模保育事業A型）'!$A$1:$Z$386</definedName>
    <definedName name="_xlnm.Print_Area" localSheetId="4">'保育単価表（Ａ型）'!$A$1:$BE$135</definedName>
    <definedName name="_xlnm.Print_Titles" localSheetId="4">'保育単価表（Ａ型）'!$A:$D,'保育単価表（Ａ型）'!$1:$6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2" i="37" l="1"/>
  <c r="Y13" i="37"/>
  <c r="Y14" i="37"/>
  <c r="Y15" i="37"/>
  <c r="Y16" i="37"/>
  <c r="Y17" i="37"/>
  <c r="Y18" i="37"/>
  <c r="Y19" i="37"/>
  <c r="Y20" i="37"/>
  <c r="Y21" i="37"/>
  <c r="Y22" i="37"/>
  <c r="Y23" i="37"/>
  <c r="Y24" i="37"/>
  <c r="Y25" i="37"/>
  <c r="Y26" i="37"/>
  <c r="Y27" i="37"/>
  <c r="Y28" i="37"/>
  <c r="Y11" i="37"/>
  <c r="Y10" i="37"/>
  <c r="M233" i="24" l="1"/>
  <c r="S192" i="24" l="1"/>
  <c r="O192" i="24"/>
  <c r="U134" i="24"/>
  <c r="I384" i="24" l="1"/>
  <c r="X134" i="24"/>
  <c r="P124" i="24" l="1"/>
  <c r="F2" i="37" l="1"/>
  <c r="T1" i="37" l="1"/>
  <c r="Q1" i="37"/>
  <c r="O241" i="24" l="1"/>
  <c r="O237" i="24"/>
  <c r="O236" i="24"/>
  <c r="O235" i="24"/>
  <c r="O97" i="24"/>
  <c r="O96" i="24"/>
  <c r="O95" i="24"/>
  <c r="L381" i="24" l="1"/>
  <c r="M158" i="24" l="1"/>
  <c r="M157" i="24"/>
  <c r="Q371" i="24" l="1"/>
  <c r="S371" i="24"/>
  <c r="U371" i="24"/>
  <c r="Q372" i="24"/>
  <c r="S372" i="24"/>
  <c r="U372" i="24"/>
  <c r="Q367" i="24"/>
  <c r="S367" i="24"/>
  <c r="U367" i="24"/>
  <c r="Q368" i="24"/>
  <c r="S368" i="24"/>
  <c r="U368" i="24"/>
  <c r="Q363" i="24"/>
  <c r="S363" i="24"/>
  <c r="U363" i="24"/>
  <c r="Q364" i="24"/>
  <c r="S364" i="24"/>
  <c r="U364" i="24"/>
  <c r="Q359" i="24"/>
  <c r="S359" i="24"/>
  <c r="U359" i="24"/>
  <c r="Q360" i="24"/>
  <c r="S360" i="24"/>
  <c r="U360" i="24"/>
  <c r="Q355" i="24"/>
  <c r="S355" i="24"/>
  <c r="U355" i="24"/>
  <c r="Q356" i="24"/>
  <c r="S356" i="24"/>
  <c r="U356" i="24"/>
  <c r="Q351" i="24"/>
  <c r="S351" i="24"/>
  <c r="U351" i="24"/>
  <c r="Q352" i="24"/>
  <c r="S352" i="24"/>
  <c r="U352" i="24"/>
  <c r="Q347" i="24"/>
  <c r="S347" i="24"/>
  <c r="U347" i="24"/>
  <c r="Q348" i="24"/>
  <c r="S348" i="24"/>
  <c r="U348" i="24"/>
  <c r="O372" i="24"/>
  <c r="O371" i="24"/>
  <c r="O368" i="24"/>
  <c r="O367" i="24"/>
  <c r="O364" i="24"/>
  <c r="O363" i="24"/>
  <c r="O360" i="24"/>
  <c r="O359" i="24"/>
  <c r="O356" i="24"/>
  <c r="O355" i="24"/>
  <c r="O352" i="24"/>
  <c r="O351" i="24"/>
  <c r="O348" i="24"/>
  <c r="O347" i="24"/>
  <c r="Q343" i="24"/>
  <c r="S343" i="24"/>
  <c r="U343" i="24"/>
  <c r="Q344" i="24"/>
  <c r="S344" i="24"/>
  <c r="U344" i="24"/>
  <c r="O344" i="24"/>
  <c r="O343" i="24"/>
  <c r="Q325" i="24" l="1"/>
  <c r="S325" i="24"/>
  <c r="Q326" i="24"/>
  <c r="S326" i="24"/>
  <c r="Q327" i="24"/>
  <c r="S327" i="24"/>
  <c r="Q328" i="24"/>
  <c r="S328" i="24"/>
  <c r="O328" i="24"/>
  <c r="O326" i="24"/>
  <c r="Q319" i="24"/>
  <c r="S319" i="24"/>
  <c r="U319" i="24"/>
  <c r="W319" i="24"/>
  <c r="Y319" i="24"/>
  <c r="Q320" i="24"/>
  <c r="S320" i="24"/>
  <c r="U320" i="24"/>
  <c r="W320" i="24"/>
  <c r="Y320" i="24"/>
  <c r="Q321" i="24"/>
  <c r="S321" i="24"/>
  <c r="U321" i="24"/>
  <c r="W321" i="24"/>
  <c r="Y321" i="24"/>
  <c r="Q322" i="24"/>
  <c r="S322" i="24"/>
  <c r="U322" i="24"/>
  <c r="W322" i="24"/>
  <c r="Y322" i="24"/>
  <c r="O322" i="24"/>
  <c r="O320" i="24"/>
  <c r="Q313" i="24"/>
  <c r="S313" i="24"/>
  <c r="Q314" i="24"/>
  <c r="S314" i="24"/>
  <c r="Q315" i="24"/>
  <c r="S315" i="24"/>
  <c r="Q316" i="24"/>
  <c r="S316" i="24"/>
  <c r="O316" i="24"/>
  <c r="O314" i="24"/>
  <c r="Q307" i="24"/>
  <c r="S307" i="24"/>
  <c r="U307" i="24"/>
  <c r="W307" i="24"/>
  <c r="Y307" i="24"/>
  <c r="Q308" i="24"/>
  <c r="S308" i="24"/>
  <c r="U308" i="24"/>
  <c r="W308" i="24"/>
  <c r="Y308" i="24"/>
  <c r="Q309" i="24"/>
  <c r="S309" i="24"/>
  <c r="U309" i="24"/>
  <c r="W309" i="24"/>
  <c r="Y309" i="24"/>
  <c r="Q310" i="24"/>
  <c r="S310" i="24"/>
  <c r="U310" i="24"/>
  <c r="W310" i="24"/>
  <c r="Y310" i="24"/>
  <c r="O310" i="24"/>
  <c r="O308" i="24"/>
  <c r="O327" i="24"/>
  <c r="O325" i="24"/>
  <c r="O321" i="24"/>
  <c r="O319" i="24"/>
  <c r="O315" i="24"/>
  <c r="O313" i="24"/>
  <c r="O309" i="24"/>
  <c r="O307" i="24"/>
  <c r="O233" i="37" l="1"/>
  <c r="BK89" i="37"/>
  <c r="BJ89" i="37"/>
  <c r="BI89" i="37"/>
  <c r="BH89" i="37"/>
  <c r="BG89" i="37"/>
  <c r="BF89" i="37"/>
  <c r="AR89" i="37"/>
  <c r="AM89" i="37"/>
  <c r="CJ89" i="37" s="1"/>
  <c r="AL89" i="37"/>
  <c r="AK89" i="37"/>
  <c r="AJ89" i="37"/>
  <c r="AI89" i="37"/>
  <c r="AH89" i="37"/>
  <c r="AG89" i="37"/>
  <c r="AF89" i="37"/>
  <c r="AE89" i="37"/>
  <c r="BK88" i="37"/>
  <c r="BJ88" i="37"/>
  <c r="BI88" i="37"/>
  <c r="BH88" i="37"/>
  <c r="BG88" i="37"/>
  <c r="BF88" i="37"/>
  <c r="AM88" i="37"/>
  <c r="CK88" i="37" s="1"/>
  <c r="AL88" i="37"/>
  <c r="AK88" i="37"/>
  <c r="AJ88" i="37"/>
  <c r="AI88" i="37"/>
  <c r="AH88" i="37"/>
  <c r="AG88" i="37"/>
  <c r="AF88" i="37"/>
  <c r="AE88" i="37"/>
  <c r="BK87" i="37"/>
  <c r="BJ87" i="37"/>
  <c r="BI87" i="37"/>
  <c r="BH87" i="37"/>
  <c r="BG87" i="37"/>
  <c r="BF87" i="37"/>
  <c r="AM87" i="37"/>
  <c r="CJ87" i="37" s="1"/>
  <c r="AL87" i="37"/>
  <c r="AK87" i="37"/>
  <c r="AJ87" i="37"/>
  <c r="AI87" i="37"/>
  <c r="AH87" i="37"/>
  <c r="AG87" i="37"/>
  <c r="AF87" i="37"/>
  <c r="AE87" i="37"/>
  <c r="BK86" i="37"/>
  <c r="BJ86" i="37"/>
  <c r="BI86" i="37"/>
  <c r="BH86" i="37"/>
  <c r="BG86" i="37"/>
  <c r="BF86" i="37"/>
  <c r="AM86" i="37"/>
  <c r="CP86" i="37" s="1"/>
  <c r="AL86" i="37"/>
  <c r="AK86" i="37"/>
  <c r="AJ86" i="37"/>
  <c r="AI86" i="37"/>
  <c r="AH86" i="37"/>
  <c r="AG86" i="37"/>
  <c r="AF86" i="37"/>
  <c r="AE86" i="37"/>
  <c r="BK85" i="37"/>
  <c r="BJ85" i="37"/>
  <c r="BI85" i="37"/>
  <c r="BH85" i="37"/>
  <c r="BG85" i="37"/>
  <c r="BF85" i="37"/>
  <c r="AM85" i="37"/>
  <c r="BA85" i="37" s="1"/>
  <c r="AL85" i="37"/>
  <c r="AK85" i="37"/>
  <c r="AJ85" i="37"/>
  <c r="AI85" i="37"/>
  <c r="AH85" i="37"/>
  <c r="AG85" i="37"/>
  <c r="AF85" i="37"/>
  <c r="AE85" i="37"/>
  <c r="BK84" i="37"/>
  <c r="BJ84" i="37"/>
  <c r="BI84" i="37"/>
  <c r="BH84" i="37"/>
  <c r="BG84" i="37"/>
  <c r="BF84" i="37"/>
  <c r="AM84" i="37"/>
  <c r="AL84" i="37"/>
  <c r="AK84" i="37"/>
  <c r="AJ84" i="37"/>
  <c r="AI84" i="37"/>
  <c r="AH84" i="37"/>
  <c r="AG84" i="37"/>
  <c r="AF84" i="37"/>
  <c r="AE84" i="37"/>
  <c r="BK83" i="37"/>
  <c r="BJ83" i="37"/>
  <c r="BI83" i="37"/>
  <c r="BH83" i="37"/>
  <c r="BG83" i="37"/>
  <c r="BF83" i="37"/>
  <c r="AM83" i="37"/>
  <c r="CU83" i="37" s="1"/>
  <c r="AL83" i="37"/>
  <c r="AK83" i="37"/>
  <c r="AJ83" i="37"/>
  <c r="AI83" i="37"/>
  <c r="AH83" i="37"/>
  <c r="AG83" i="37"/>
  <c r="AF83" i="37"/>
  <c r="AE83" i="37"/>
  <c r="BK82" i="37"/>
  <c r="BJ82" i="37"/>
  <c r="BI82" i="37"/>
  <c r="BH82" i="37"/>
  <c r="BG82" i="37"/>
  <c r="BF82" i="37"/>
  <c r="AM82" i="37"/>
  <c r="AL82" i="37"/>
  <c r="AK82" i="37"/>
  <c r="AJ82" i="37"/>
  <c r="AI82" i="37"/>
  <c r="AH82" i="37"/>
  <c r="AG82" i="37"/>
  <c r="AF82" i="37"/>
  <c r="AE82" i="37"/>
  <c r="BK81" i="37"/>
  <c r="BJ81" i="37"/>
  <c r="BI81" i="37"/>
  <c r="BH81" i="37"/>
  <c r="BG81" i="37"/>
  <c r="BF81" i="37"/>
  <c r="AM81" i="37"/>
  <c r="CK81" i="37" s="1"/>
  <c r="AL81" i="37"/>
  <c r="AK81" i="37"/>
  <c r="AJ81" i="37"/>
  <c r="AI81" i="37"/>
  <c r="AH81" i="37"/>
  <c r="AG81" i="37"/>
  <c r="AF81" i="37"/>
  <c r="AE81" i="37"/>
  <c r="BK80" i="37"/>
  <c r="BJ80" i="37"/>
  <c r="BI80" i="37"/>
  <c r="BH80" i="37"/>
  <c r="BG80" i="37"/>
  <c r="BF80" i="37"/>
  <c r="AP80" i="37"/>
  <c r="AM80" i="37"/>
  <c r="BZ80" i="37" s="1"/>
  <c r="AL80" i="37"/>
  <c r="AK80" i="37"/>
  <c r="AJ80" i="37"/>
  <c r="AI80" i="37"/>
  <c r="AH80" i="37"/>
  <c r="AG80" i="37"/>
  <c r="AF80" i="37"/>
  <c r="AE80" i="37"/>
  <c r="BK79" i="37"/>
  <c r="BJ79" i="37"/>
  <c r="BI79" i="37"/>
  <c r="BH79" i="37"/>
  <c r="BG79" i="37"/>
  <c r="BF79" i="37"/>
  <c r="AM79" i="37"/>
  <c r="AL79" i="37"/>
  <c r="AK79" i="37"/>
  <c r="AJ79" i="37"/>
  <c r="AI79" i="37"/>
  <c r="AH79" i="37"/>
  <c r="AG79" i="37"/>
  <c r="AF79" i="37"/>
  <c r="AE79" i="37"/>
  <c r="BK78" i="37"/>
  <c r="BJ78" i="37"/>
  <c r="BI78" i="37"/>
  <c r="BH78" i="37"/>
  <c r="BG78" i="37"/>
  <c r="BF78" i="37"/>
  <c r="AM78" i="37"/>
  <c r="AL78" i="37"/>
  <c r="AK78" i="37"/>
  <c r="AJ78" i="37"/>
  <c r="AI78" i="37"/>
  <c r="AH78" i="37"/>
  <c r="AG78" i="37"/>
  <c r="AF78" i="37"/>
  <c r="AE78" i="37"/>
  <c r="BK77" i="37"/>
  <c r="BJ77" i="37"/>
  <c r="BI77" i="37"/>
  <c r="BH77" i="37"/>
  <c r="BG77" i="37"/>
  <c r="BF77" i="37"/>
  <c r="AM77" i="37"/>
  <c r="AL77" i="37"/>
  <c r="AK77" i="37"/>
  <c r="AJ77" i="37"/>
  <c r="AI77" i="37"/>
  <c r="AH77" i="37"/>
  <c r="AG77" i="37"/>
  <c r="AF77" i="37"/>
  <c r="AE77" i="37"/>
  <c r="BK76" i="37"/>
  <c r="BJ76" i="37"/>
  <c r="BI76" i="37"/>
  <c r="BH76" i="37"/>
  <c r="BG76" i="37"/>
  <c r="BF76" i="37"/>
  <c r="AM76" i="37"/>
  <c r="AL76" i="37"/>
  <c r="AK76" i="37"/>
  <c r="AJ76" i="37"/>
  <c r="AI76" i="37"/>
  <c r="AH76" i="37"/>
  <c r="AG76" i="37"/>
  <c r="AF76" i="37"/>
  <c r="AE76" i="37"/>
  <c r="BK75" i="37"/>
  <c r="BJ75" i="37"/>
  <c r="BI75" i="37"/>
  <c r="BH75" i="37"/>
  <c r="BG75" i="37"/>
  <c r="BF75" i="37"/>
  <c r="AM75" i="37"/>
  <c r="AL75" i="37"/>
  <c r="AK75" i="37"/>
  <c r="AJ75" i="37"/>
  <c r="AI75" i="37"/>
  <c r="AH75" i="37"/>
  <c r="AG75" i="37"/>
  <c r="AF75" i="37"/>
  <c r="AE75" i="37"/>
  <c r="BK74" i="37"/>
  <c r="BJ74" i="37"/>
  <c r="BI74" i="37"/>
  <c r="BH74" i="37"/>
  <c r="BG74" i="37"/>
  <c r="BF74" i="37"/>
  <c r="AM74" i="37"/>
  <c r="CY74" i="37" s="1"/>
  <c r="AL74" i="37"/>
  <c r="AK74" i="37"/>
  <c r="AJ74" i="37"/>
  <c r="AI74" i="37"/>
  <c r="AH74" i="37"/>
  <c r="AG74" i="37"/>
  <c r="AF74" i="37"/>
  <c r="AE74" i="37"/>
  <c r="BK73" i="37"/>
  <c r="BJ73" i="37"/>
  <c r="BI73" i="37"/>
  <c r="BH73" i="37"/>
  <c r="BG73" i="37"/>
  <c r="BF73" i="37"/>
  <c r="AM73" i="37"/>
  <c r="AL73" i="37"/>
  <c r="AK73" i="37"/>
  <c r="AJ73" i="37"/>
  <c r="AI73" i="37"/>
  <c r="AH73" i="37"/>
  <c r="AG73" i="37"/>
  <c r="AF73" i="37"/>
  <c r="AE73" i="37"/>
  <c r="BK72" i="37"/>
  <c r="BJ72" i="37"/>
  <c r="BI72" i="37"/>
  <c r="BH72" i="37"/>
  <c r="BG72" i="37"/>
  <c r="BF72" i="37"/>
  <c r="AM72" i="37"/>
  <c r="AL72" i="37"/>
  <c r="AK72" i="37"/>
  <c r="AJ72" i="37"/>
  <c r="AI72" i="37"/>
  <c r="AH72" i="37"/>
  <c r="AG72" i="37"/>
  <c r="AF72" i="37"/>
  <c r="AE72" i="37"/>
  <c r="BK71" i="37"/>
  <c r="BJ71" i="37"/>
  <c r="BI71" i="37"/>
  <c r="BH71" i="37"/>
  <c r="BG71" i="37"/>
  <c r="BF71" i="37"/>
  <c r="AM71" i="37"/>
  <c r="AL71" i="37"/>
  <c r="AK71" i="37"/>
  <c r="AJ71" i="37"/>
  <c r="AI71" i="37"/>
  <c r="AH71" i="37"/>
  <c r="AG71" i="37"/>
  <c r="AF71" i="37"/>
  <c r="AE71" i="37"/>
  <c r="BK70" i="37"/>
  <c r="BJ70" i="37"/>
  <c r="BI70" i="37"/>
  <c r="BH70" i="37"/>
  <c r="BG70" i="37"/>
  <c r="BF70" i="37"/>
  <c r="AM70" i="37"/>
  <c r="BO70" i="37" s="1"/>
  <c r="AL70" i="37"/>
  <c r="AK70" i="37"/>
  <c r="AJ70" i="37"/>
  <c r="AI70" i="37"/>
  <c r="AH70" i="37"/>
  <c r="AG70" i="37"/>
  <c r="AF70" i="37"/>
  <c r="AE70" i="37"/>
  <c r="BK69" i="37"/>
  <c r="BJ69" i="37"/>
  <c r="BI69" i="37"/>
  <c r="BH69" i="37"/>
  <c r="BG69" i="37"/>
  <c r="BF69" i="37"/>
  <c r="AM69" i="37"/>
  <c r="CY69" i="37" s="1"/>
  <c r="AL69" i="37"/>
  <c r="AK69" i="37"/>
  <c r="AJ69" i="37"/>
  <c r="AI69" i="37"/>
  <c r="AH69" i="37"/>
  <c r="AG69" i="37"/>
  <c r="AF69" i="37"/>
  <c r="AE69" i="37"/>
  <c r="BK68" i="37"/>
  <c r="BJ68" i="37"/>
  <c r="BI68" i="37"/>
  <c r="BH68" i="37"/>
  <c r="BG68" i="37"/>
  <c r="BF68" i="37"/>
  <c r="AM68" i="37"/>
  <c r="CU68" i="37" s="1"/>
  <c r="AL68" i="37"/>
  <c r="AK68" i="37"/>
  <c r="AJ68" i="37"/>
  <c r="AI68" i="37"/>
  <c r="AH68" i="37"/>
  <c r="AG68" i="37"/>
  <c r="AF68" i="37"/>
  <c r="AE68" i="37"/>
  <c r="BK67" i="37"/>
  <c r="BJ67" i="37"/>
  <c r="BI67" i="37"/>
  <c r="BH67" i="37"/>
  <c r="BG67" i="37"/>
  <c r="BF67" i="37"/>
  <c r="AM67" i="37"/>
  <c r="CP67" i="37" s="1"/>
  <c r="AL67" i="37"/>
  <c r="AK67" i="37"/>
  <c r="AJ67" i="37"/>
  <c r="AI67" i="37"/>
  <c r="AH67" i="37"/>
  <c r="AG67" i="37"/>
  <c r="AF67" i="37"/>
  <c r="AE67" i="37"/>
  <c r="BK66" i="37"/>
  <c r="BJ66" i="37"/>
  <c r="BI66" i="37"/>
  <c r="BH66" i="37"/>
  <c r="BG66" i="37"/>
  <c r="BF66" i="37"/>
  <c r="AM66" i="37"/>
  <c r="AL66" i="37"/>
  <c r="AK66" i="37"/>
  <c r="AJ66" i="37"/>
  <c r="AI66" i="37"/>
  <c r="AH66" i="37"/>
  <c r="AG66" i="37"/>
  <c r="AF66" i="37"/>
  <c r="AE66" i="37"/>
  <c r="BK65" i="37"/>
  <c r="BJ65" i="37"/>
  <c r="BI65" i="37"/>
  <c r="BH65" i="37"/>
  <c r="BG65" i="37"/>
  <c r="BF65" i="37"/>
  <c r="AM65" i="37"/>
  <c r="AL65" i="37"/>
  <c r="AK65" i="37"/>
  <c r="AJ65" i="37"/>
  <c r="AI65" i="37"/>
  <c r="AH65" i="37"/>
  <c r="AG65" i="37"/>
  <c r="AF65" i="37"/>
  <c r="AE65" i="37"/>
  <c r="BK64" i="37"/>
  <c r="BJ64" i="37"/>
  <c r="BI64" i="37"/>
  <c r="BH64" i="37"/>
  <c r="BG64" i="37"/>
  <c r="BF64" i="37"/>
  <c r="AM64" i="37"/>
  <c r="AL64" i="37"/>
  <c r="AK64" i="37"/>
  <c r="AJ64" i="37"/>
  <c r="AI64" i="37"/>
  <c r="AH64" i="37"/>
  <c r="AG64" i="37"/>
  <c r="AF64" i="37"/>
  <c r="AE64" i="37"/>
  <c r="BK63" i="37"/>
  <c r="BJ63" i="37"/>
  <c r="BI63" i="37"/>
  <c r="BH63" i="37"/>
  <c r="BG63" i="37"/>
  <c r="BF63" i="37"/>
  <c r="AM63" i="37"/>
  <c r="CT63" i="37" s="1"/>
  <c r="AL63" i="37"/>
  <c r="AK63" i="37"/>
  <c r="AJ63" i="37"/>
  <c r="AI63" i="37"/>
  <c r="AH63" i="37"/>
  <c r="AG63" i="37"/>
  <c r="AF63" i="37"/>
  <c r="AE63" i="37"/>
  <c r="BK62" i="37"/>
  <c r="BJ62" i="37"/>
  <c r="BI62" i="37"/>
  <c r="BH62" i="37"/>
  <c r="BG62" i="37"/>
  <c r="BF62" i="37"/>
  <c r="AM62" i="37"/>
  <c r="AL62" i="37"/>
  <c r="AK62" i="37"/>
  <c r="AJ62" i="37"/>
  <c r="AI62" i="37"/>
  <c r="AH62" i="37"/>
  <c r="AG62" i="37"/>
  <c r="AF62" i="37"/>
  <c r="AE62" i="37"/>
  <c r="BK61" i="37"/>
  <c r="BJ61" i="37"/>
  <c r="BI61" i="37"/>
  <c r="BH61" i="37"/>
  <c r="BG61" i="37"/>
  <c r="BF61" i="37"/>
  <c r="AM61" i="37"/>
  <c r="AP61" i="37" s="1"/>
  <c r="AL61" i="37"/>
  <c r="AK61" i="37"/>
  <c r="AJ61" i="37"/>
  <c r="AI61" i="37"/>
  <c r="AH61" i="37"/>
  <c r="AG61" i="37"/>
  <c r="AF61" i="37"/>
  <c r="AE61" i="37"/>
  <c r="BK60" i="37"/>
  <c r="BJ60" i="37"/>
  <c r="BI60" i="37"/>
  <c r="BH60" i="37"/>
  <c r="BG60" i="37"/>
  <c r="BF60" i="37"/>
  <c r="AM60" i="37"/>
  <c r="AL60" i="37"/>
  <c r="AK60" i="37"/>
  <c r="AJ60" i="37"/>
  <c r="AI60" i="37"/>
  <c r="AH60" i="37"/>
  <c r="AG60" i="37"/>
  <c r="AF60" i="37"/>
  <c r="AE60" i="37"/>
  <c r="BK59" i="37"/>
  <c r="BJ59" i="37"/>
  <c r="BI59" i="37"/>
  <c r="BH59" i="37"/>
  <c r="BG59" i="37"/>
  <c r="BF59" i="37"/>
  <c r="AM59" i="37"/>
  <c r="CY59" i="37" s="1"/>
  <c r="AL59" i="37"/>
  <c r="AK59" i="37"/>
  <c r="AJ59" i="37"/>
  <c r="AI59" i="37"/>
  <c r="AH59" i="37"/>
  <c r="AG59" i="37"/>
  <c r="AF59" i="37"/>
  <c r="AE59" i="37"/>
  <c r="BK58" i="37"/>
  <c r="BJ58" i="37"/>
  <c r="BI58" i="37"/>
  <c r="BH58" i="37"/>
  <c r="BG58" i="37"/>
  <c r="BF58" i="37"/>
  <c r="AM58" i="37"/>
  <c r="CU58" i="37" s="1"/>
  <c r="AL58" i="37"/>
  <c r="AK58" i="37"/>
  <c r="AJ58" i="37"/>
  <c r="AI58" i="37"/>
  <c r="AH58" i="37"/>
  <c r="AG58" i="37"/>
  <c r="AF58" i="37"/>
  <c r="AE58" i="37"/>
  <c r="BK57" i="37"/>
  <c r="BJ57" i="37"/>
  <c r="BI57" i="37"/>
  <c r="BH57" i="37"/>
  <c r="BG57" i="37"/>
  <c r="BF57" i="37"/>
  <c r="AM57" i="37"/>
  <c r="AL57" i="37"/>
  <c r="AK57" i="37"/>
  <c r="AJ57" i="37"/>
  <c r="AI57" i="37"/>
  <c r="AH57" i="37"/>
  <c r="AG57" i="37"/>
  <c r="AF57" i="37"/>
  <c r="AE57" i="37"/>
  <c r="BK56" i="37"/>
  <c r="BJ56" i="37"/>
  <c r="BI56" i="37"/>
  <c r="BH56" i="37"/>
  <c r="BG56" i="37"/>
  <c r="BF56" i="37"/>
  <c r="AM56" i="37"/>
  <c r="CM56" i="37" s="1"/>
  <c r="AL56" i="37"/>
  <c r="AK56" i="37"/>
  <c r="AJ56" i="37"/>
  <c r="AI56" i="37"/>
  <c r="AH56" i="37"/>
  <c r="AG56" i="37"/>
  <c r="AF56" i="37"/>
  <c r="AE56" i="37"/>
  <c r="BK55" i="37"/>
  <c r="BJ55" i="37"/>
  <c r="BI55" i="37"/>
  <c r="BH55" i="37"/>
  <c r="BG55" i="37"/>
  <c r="BF55" i="37"/>
  <c r="AM55" i="37"/>
  <c r="CY55" i="37" s="1"/>
  <c r="AL55" i="37"/>
  <c r="AK55" i="37"/>
  <c r="AJ55" i="37"/>
  <c r="AI55" i="37"/>
  <c r="AH55" i="37"/>
  <c r="AG55" i="37"/>
  <c r="AF55" i="37"/>
  <c r="AE55" i="37"/>
  <c r="BK54" i="37"/>
  <c r="BJ54" i="37"/>
  <c r="BI54" i="37"/>
  <c r="BH54" i="37"/>
  <c r="BG54" i="37"/>
  <c r="BF54" i="37"/>
  <c r="AM54" i="37"/>
  <c r="CY54" i="37" s="1"/>
  <c r="AL54" i="37"/>
  <c r="AK54" i="37"/>
  <c r="AJ54" i="37"/>
  <c r="AI54" i="37"/>
  <c r="AH54" i="37"/>
  <c r="AG54" i="37"/>
  <c r="AF54" i="37"/>
  <c r="AE54" i="37"/>
  <c r="BK53" i="37"/>
  <c r="BJ53" i="37"/>
  <c r="BI53" i="37"/>
  <c r="BH53" i="37"/>
  <c r="BG53" i="37"/>
  <c r="BF53" i="37"/>
  <c r="AM53" i="37"/>
  <c r="CX53" i="37" s="1"/>
  <c r="AL53" i="37"/>
  <c r="AK53" i="37"/>
  <c r="AJ53" i="37"/>
  <c r="AI53" i="37"/>
  <c r="AH53" i="37"/>
  <c r="AG53" i="37"/>
  <c r="AF53" i="37"/>
  <c r="AE53" i="37"/>
  <c r="BK52" i="37"/>
  <c r="BJ52" i="37"/>
  <c r="BI52" i="37"/>
  <c r="BH52" i="37"/>
  <c r="BG52" i="37"/>
  <c r="BF52" i="37"/>
  <c r="AM52" i="37"/>
  <c r="AL52" i="37"/>
  <c r="AK52" i="37"/>
  <c r="AJ52" i="37"/>
  <c r="AI52" i="37"/>
  <c r="AH52" i="37"/>
  <c r="AG52" i="37"/>
  <c r="AF52" i="37"/>
  <c r="AE52" i="37"/>
  <c r="BK51" i="37"/>
  <c r="BJ51" i="37"/>
  <c r="BI51" i="37"/>
  <c r="BH51" i="37"/>
  <c r="BG51" i="37"/>
  <c r="BF51" i="37"/>
  <c r="AM51" i="37"/>
  <c r="CX51" i="37" s="1"/>
  <c r="AL51" i="37"/>
  <c r="AK51" i="37"/>
  <c r="AJ51" i="37"/>
  <c r="AI51" i="37"/>
  <c r="AH51" i="37"/>
  <c r="AG51" i="37"/>
  <c r="AF51" i="37"/>
  <c r="AE51" i="37"/>
  <c r="BK50" i="37"/>
  <c r="BJ50" i="37"/>
  <c r="BI50" i="37"/>
  <c r="BH50" i="37"/>
  <c r="BG50" i="37"/>
  <c r="BF50" i="37"/>
  <c r="AM50" i="37"/>
  <c r="CP50" i="37" s="1"/>
  <c r="AL50" i="37"/>
  <c r="AK50" i="37"/>
  <c r="AJ50" i="37"/>
  <c r="AI50" i="37"/>
  <c r="AH50" i="37"/>
  <c r="AG50" i="37"/>
  <c r="AF50" i="37"/>
  <c r="AE50" i="37"/>
  <c r="BK49" i="37"/>
  <c r="BJ49" i="37"/>
  <c r="BI49" i="37"/>
  <c r="BH49" i="37"/>
  <c r="BG49" i="37"/>
  <c r="BF49" i="37"/>
  <c r="AM49" i="37"/>
  <c r="CY49" i="37" s="1"/>
  <c r="AL49" i="37"/>
  <c r="AK49" i="37"/>
  <c r="AJ49" i="37"/>
  <c r="AI49" i="37"/>
  <c r="AH49" i="37"/>
  <c r="AG49" i="37"/>
  <c r="AF49" i="37"/>
  <c r="AE49" i="37"/>
  <c r="BK48" i="37"/>
  <c r="BJ48" i="37"/>
  <c r="BI48" i="37"/>
  <c r="BH48" i="37"/>
  <c r="BG48" i="37"/>
  <c r="BF48" i="37"/>
  <c r="AM48" i="37"/>
  <c r="CK48" i="37" s="1"/>
  <c r="AL48" i="37"/>
  <c r="AK48" i="37"/>
  <c r="AJ48" i="37"/>
  <c r="AI48" i="37"/>
  <c r="AH48" i="37"/>
  <c r="AG48" i="37"/>
  <c r="AF48" i="37"/>
  <c r="AE48" i="37"/>
  <c r="BK47" i="37"/>
  <c r="BJ47" i="37"/>
  <c r="BI47" i="37"/>
  <c r="BH47" i="37"/>
  <c r="BG47" i="37"/>
  <c r="BF47" i="37"/>
  <c r="AM47" i="37"/>
  <c r="CJ47" i="37" s="1"/>
  <c r="AL47" i="37"/>
  <c r="AK47" i="37"/>
  <c r="AJ47" i="37"/>
  <c r="AI47" i="37"/>
  <c r="AH47" i="37"/>
  <c r="AG47" i="37"/>
  <c r="AF47" i="37"/>
  <c r="AE47" i="37"/>
  <c r="BK46" i="37"/>
  <c r="BJ46" i="37"/>
  <c r="BI46" i="37"/>
  <c r="BH46" i="37"/>
  <c r="BG46" i="37"/>
  <c r="BF46" i="37"/>
  <c r="AM46" i="37"/>
  <c r="AL46" i="37"/>
  <c r="AK46" i="37"/>
  <c r="AJ46" i="37"/>
  <c r="AI46" i="37"/>
  <c r="AH46" i="37"/>
  <c r="AG46" i="37"/>
  <c r="AF46" i="37"/>
  <c r="AE46" i="37"/>
  <c r="BK45" i="37"/>
  <c r="BJ45" i="37"/>
  <c r="BI45" i="37"/>
  <c r="BH45" i="37"/>
  <c r="BG45" i="37"/>
  <c r="BF45" i="37"/>
  <c r="AM45" i="37"/>
  <c r="BO45" i="37" s="1"/>
  <c r="AL45" i="37"/>
  <c r="AK45" i="37"/>
  <c r="AJ45" i="37"/>
  <c r="AI45" i="37"/>
  <c r="AH45" i="37"/>
  <c r="AG45" i="37"/>
  <c r="AF45" i="37"/>
  <c r="AE45" i="37"/>
  <c r="BK44" i="37"/>
  <c r="BJ44" i="37"/>
  <c r="BI44" i="37"/>
  <c r="BH44" i="37"/>
  <c r="BG44" i="37"/>
  <c r="BF44" i="37"/>
  <c r="AM44" i="37"/>
  <c r="CY44" i="37" s="1"/>
  <c r="AL44" i="37"/>
  <c r="AK44" i="37"/>
  <c r="AJ44" i="37"/>
  <c r="AI44" i="37"/>
  <c r="AH44" i="37"/>
  <c r="AG44" i="37"/>
  <c r="AF44" i="37"/>
  <c r="AE44" i="37"/>
  <c r="BK43" i="37"/>
  <c r="BJ43" i="37"/>
  <c r="BI43" i="37"/>
  <c r="BH43" i="37"/>
  <c r="BG43" i="37"/>
  <c r="BF43" i="37"/>
  <c r="AM43" i="37"/>
  <c r="CU43" i="37" s="1"/>
  <c r="AL43" i="37"/>
  <c r="AK43" i="37"/>
  <c r="AJ43" i="37"/>
  <c r="AI43" i="37"/>
  <c r="AH43" i="37"/>
  <c r="AG43" i="37"/>
  <c r="AF43" i="37"/>
  <c r="AE43" i="37"/>
  <c r="BK42" i="37"/>
  <c r="BJ42" i="37"/>
  <c r="BI42" i="37"/>
  <c r="BH42" i="37"/>
  <c r="BG42" i="37"/>
  <c r="BF42" i="37"/>
  <c r="AM42" i="37"/>
  <c r="CT42" i="37" s="1"/>
  <c r="AL42" i="37"/>
  <c r="AK42" i="37"/>
  <c r="AJ42" i="37"/>
  <c r="AI42" i="37"/>
  <c r="AH42" i="37"/>
  <c r="AG42" i="37"/>
  <c r="AF42" i="37"/>
  <c r="AE42" i="37"/>
  <c r="BK41" i="37"/>
  <c r="BJ41" i="37"/>
  <c r="BI41" i="37"/>
  <c r="BH41" i="37"/>
  <c r="BG41" i="37"/>
  <c r="BF41" i="37"/>
  <c r="AM41" i="37"/>
  <c r="AL41" i="37"/>
  <c r="AK41" i="37"/>
  <c r="AJ41" i="37"/>
  <c r="AI41" i="37"/>
  <c r="AH41" i="37"/>
  <c r="AG41" i="37"/>
  <c r="AF41" i="37"/>
  <c r="AE41" i="37"/>
  <c r="BK40" i="37"/>
  <c r="BJ40" i="37"/>
  <c r="BI40" i="37"/>
  <c r="BH40" i="37"/>
  <c r="BG40" i="37"/>
  <c r="BF40" i="37"/>
  <c r="AM40" i="37"/>
  <c r="CY40" i="37" s="1"/>
  <c r="AL40" i="37"/>
  <c r="AK40" i="37"/>
  <c r="AJ40" i="37"/>
  <c r="AI40" i="37"/>
  <c r="AH40" i="37"/>
  <c r="AG40" i="37"/>
  <c r="AF40" i="37"/>
  <c r="AE40" i="37"/>
  <c r="BK39" i="37"/>
  <c r="BJ39" i="37"/>
  <c r="BI39" i="37"/>
  <c r="BH39" i="37"/>
  <c r="BG39" i="37"/>
  <c r="BF39" i="37"/>
  <c r="AM39" i="37"/>
  <c r="AL39" i="37"/>
  <c r="AK39" i="37"/>
  <c r="AJ39" i="37"/>
  <c r="AI39" i="37"/>
  <c r="AH39" i="37"/>
  <c r="AG39" i="37"/>
  <c r="AF39" i="37"/>
  <c r="AE39" i="37"/>
  <c r="BK38" i="37"/>
  <c r="BJ38" i="37"/>
  <c r="BI38" i="37"/>
  <c r="BH38" i="37"/>
  <c r="BG38" i="37"/>
  <c r="BF38" i="37"/>
  <c r="AM38" i="37"/>
  <c r="CY38" i="37" s="1"/>
  <c r="AL38" i="37"/>
  <c r="AK38" i="37"/>
  <c r="AJ38" i="37"/>
  <c r="AI38" i="37"/>
  <c r="AH38" i="37"/>
  <c r="AG38" i="37"/>
  <c r="AF38" i="37"/>
  <c r="AE38" i="37"/>
  <c r="BK37" i="37"/>
  <c r="BJ37" i="37"/>
  <c r="BI37" i="37"/>
  <c r="BH37" i="37"/>
  <c r="BG37" i="37"/>
  <c r="BF37" i="37"/>
  <c r="AM37" i="37"/>
  <c r="AL37" i="37"/>
  <c r="AK37" i="37"/>
  <c r="AJ37" i="37"/>
  <c r="AI37" i="37"/>
  <c r="AH37" i="37"/>
  <c r="AG37" i="37"/>
  <c r="AF37" i="37"/>
  <c r="AE37" i="37"/>
  <c r="BK36" i="37"/>
  <c r="BJ36" i="37"/>
  <c r="BI36" i="37"/>
  <c r="BH36" i="37"/>
  <c r="BG36" i="37"/>
  <c r="BF36" i="37"/>
  <c r="AM36" i="37"/>
  <c r="CY36" i="37" s="1"/>
  <c r="AL36" i="37"/>
  <c r="AK36" i="37"/>
  <c r="AJ36" i="37"/>
  <c r="AI36" i="37"/>
  <c r="AH36" i="37"/>
  <c r="AG36" i="37"/>
  <c r="AF36" i="37"/>
  <c r="AE36" i="37"/>
  <c r="BK35" i="37"/>
  <c r="BJ35" i="37"/>
  <c r="BI35" i="37"/>
  <c r="BH35" i="37"/>
  <c r="BG35" i="37"/>
  <c r="BF35" i="37"/>
  <c r="AM35" i="37"/>
  <c r="AL35" i="37"/>
  <c r="AK35" i="37"/>
  <c r="AJ35" i="37"/>
  <c r="AI35" i="37"/>
  <c r="AH35" i="37"/>
  <c r="AG35" i="37"/>
  <c r="AF35" i="37"/>
  <c r="AE35" i="37"/>
  <c r="BK34" i="37"/>
  <c r="BJ34" i="37"/>
  <c r="BI34" i="37"/>
  <c r="BH34" i="37"/>
  <c r="BG34" i="37"/>
  <c r="BF34" i="37"/>
  <c r="AM34" i="37"/>
  <c r="CY34" i="37" s="1"/>
  <c r="AL34" i="37"/>
  <c r="AK34" i="37"/>
  <c r="AJ34" i="37"/>
  <c r="AI34" i="37"/>
  <c r="AH34" i="37"/>
  <c r="AG34" i="37"/>
  <c r="AF34" i="37"/>
  <c r="AE34" i="37"/>
  <c r="BK33" i="37"/>
  <c r="BJ33" i="37"/>
  <c r="BI33" i="37"/>
  <c r="BH33" i="37"/>
  <c r="BG33" i="37"/>
  <c r="BF33" i="37"/>
  <c r="AM33" i="37"/>
  <c r="CS33" i="37" s="1"/>
  <c r="AL33" i="37"/>
  <c r="AK33" i="37"/>
  <c r="AJ33" i="37"/>
  <c r="AI33" i="37"/>
  <c r="AH33" i="37"/>
  <c r="AG33" i="37"/>
  <c r="AF33" i="37"/>
  <c r="AE33" i="37"/>
  <c r="BK32" i="37"/>
  <c r="BJ32" i="37"/>
  <c r="BI32" i="37"/>
  <c r="BH32" i="37"/>
  <c r="BG32" i="37"/>
  <c r="BF32" i="37"/>
  <c r="AM32" i="37"/>
  <c r="CX32" i="37" s="1"/>
  <c r="AL32" i="37"/>
  <c r="AK32" i="37"/>
  <c r="AJ32" i="37"/>
  <c r="AI32" i="37"/>
  <c r="AH32" i="37"/>
  <c r="AG32" i="37"/>
  <c r="AF32" i="37"/>
  <c r="AE32" i="37"/>
  <c r="BK31" i="37"/>
  <c r="BJ31" i="37"/>
  <c r="BI31" i="37"/>
  <c r="BH31" i="37"/>
  <c r="BG31" i="37"/>
  <c r="BF31" i="37"/>
  <c r="AM31" i="37"/>
  <c r="CY31" i="37" s="1"/>
  <c r="AL31" i="37"/>
  <c r="AK31" i="37"/>
  <c r="AJ31" i="37"/>
  <c r="AI31" i="37"/>
  <c r="AH31" i="37"/>
  <c r="AG31" i="37"/>
  <c r="AF31" i="37"/>
  <c r="AE31" i="37"/>
  <c r="BK30" i="37"/>
  <c r="BJ30" i="37"/>
  <c r="BI30" i="37"/>
  <c r="BH30" i="37"/>
  <c r="BG30" i="37"/>
  <c r="BF30" i="37"/>
  <c r="AM30" i="37"/>
  <c r="CX30" i="37" s="1"/>
  <c r="AL30" i="37"/>
  <c r="AK30" i="37"/>
  <c r="AJ30" i="37"/>
  <c r="AI30" i="37"/>
  <c r="AH30" i="37"/>
  <c r="AG30" i="37"/>
  <c r="AF30" i="37"/>
  <c r="AE30" i="37"/>
  <c r="AV38" i="37" l="1"/>
  <c r="BD69" i="37"/>
  <c r="AV74" i="37"/>
  <c r="BR34" i="37"/>
  <c r="AV44" i="37"/>
  <c r="CV31" i="37"/>
  <c r="AN34" i="37"/>
  <c r="BD42" i="37"/>
  <c r="AV49" i="37"/>
  <c r="BZ49" i="37"/>
  <c r="AO68" i="37"/>
  <c r="CA68" i="37"/>
  <c r="BR44" i="37"/>
  <c r="AV31" i="37"/>
  <c r="BR38" i="37"/>
  <c r="BD49" i="37"/>
  <c r="BE68" i="37"/>
  <c r="BZ69" i="37"/>
  <c r="AV34" i="37"/>
  <c r="CV34" i="37"/>
  <c r="BD38" i="37"/>
  <c r="BZ38" i="37"/>
  <c r="AO43" i="37"/>
  <c r="CA43" i="37"/>
  <c r="BD44" i="37"/>
  <c r="BZ44" i="37"/>
  <c r="AN59" i="37"/>
  <c r="BR59" i="37"/>
  <c r="AV63" i="37"/>
  <c r="BR63" i="37"/>
  <c r="CY68" i="37"/>
  <c r="AP86" i="37"/>
  <c r="BE43" i="37"/>
  <c r="CY43" i="37"/>
  <c r="AV59" i="37"/>
  <c r="CV59" i="37"/>
  <c r="BD63" i="37"/>
  <c r="BZ63" i="37"/>
  <c r="BR74" i="37"/>
  <c r="CB86" i="37"/>
  <c r="BZ31" i="37"/>
  <c r="BZ42" i="37"/>
  <c r="BR49" i="37"/>
  <c r="AV69" i="37"/>
  <c r="BR69" i="37"/>
  <c r="BD74" i="37"/>
  <c r="BZ74" i="37"/>
  <c r="CV80" i="37"/>
  <c r="CU85" i="37"/>
  <c r="BL50" i="37"/>
  <c r="CN42" i="37"/>
  <c r="AS45" i="37"/>
  <c r="AP50" i="37"/>
  <c r="CB50" i="37"/>
  <c r="AO58" i="37"/>
  <c r="CA58" i="37"/>
  <c r="AP67" i="37"/>
  <c r="CB67" i="37"/>
  <c r="AS70" i="37"/>
  <c r="BA83" i="37"/>
  <c r="CX86" i="37"/>
  <c r="AQ88" i="37"/>
  <c r="BN89" i="37"/>
  <c r="CM45" i="37"/>
  <c r="BL67" i="37"/>
  <c r="CM70" i="37"/>
  <c r="AZ31" i="37"/>
  <c r="AN31" i="37"/>
  <c r="BD31" i="37"/>
  <c r="BR31" i="37"/>
  <c r="CN31" i="37"/>
  <c r="BD34" i="37"/>
  <c r="BZ34" i="37"/>
  <c r="CN38" i="37"/>
  <c r="AN42" i="37"/>
  <c r="CX42" i="37"/>
  <c r="CN44" i="37"/>
  <c r="CN49" i="37"/>
  <c r="CX50" i="37"/>
  <c r="BE58" i="37"/>
  <c r="CY58" i="37"/>
  <c r="BD59" i="37"/>
  <c r="BZ59" i="37"/>
  <c r="CN63" i="37"/>
  <c r="CX67" i="37"/>
  <c r="CN69" i="37"/>
  <c r="CN74" i="37"/>
  <c r="AY81" i="37"/>
  <c r="BL87" i="37"/>
  <c r="CC88" i="37"/>
  <c r="BN31" i="37"/>
  <c r="CJ31" i="37"/>
  <c r="AR31" i="37"/>
  <c r="BV31" i="37"/>
  <c r="CR31" i="37"/>
  <c r="CN34" i="37"/>
  <c r="AN38" i="37"/>
  <c r="CV38" i="37"/>
  <c r="AV42" i="37"/>
  <c r="BR42" i="37"/>
  <c r="AN44" i="37"/>
  <c r="CV44" i="37"/>
  <c r="AN49" i="37"/>
  <c r="CV49" i="37"/>
  <c r="CN59" i="37"/>
  <c r="AN63" i="37"/>
  <c r="AN69" i="37"/>
  <c r="CV69" i="37"/>
  <c r="AN74" i="37"/>
  <c r="CV74" i="37"/>
  <c r="BL80" i="37"/>
  <c r="BL86" i="37"/>
  <c r="AO87" i="37"/>
  <c r="CR87" i="37"/>
  <c r="AR33" i="37"/>
  <c r="AZ33" i="37"/>
  <c r="BN33" i="37"/>
  <c r="BV33" i="37"/>
  <c r="CJ33" i="37"/>
  <c r="CW33" i="37"/>
  <c r="AR36" i="37"/>
  <c r="AZ36" i="37"/>
  <c r="BN36" i="37"/>
  <c r="BV36" i="37"/>
  <c r="CJ36" i="37"/>
  <c r="CR36" i="37"/>
  <c r="AR40" i="37"/>
  <c r="AZ40" i="37"/>
  <c r="BN40" i="37"/>
  <c r="BV40" i="37"/>
  <c r="CJ40" i="37"/>
  <c r="CR40" i="37"/>
  <c r="AW47" i="37"/>
  <c r="CB47" i="37"/>
  <c r="BM48" i="37"/>
  <c r="CS48" i="37"/>
  <c r="AX54" i="37"/>
  <c r="BT54" i="37"/>
  <c r="CP54" i="37"/>
  <c r="AR55" i="37"/>
  <c r="AZ55" i="37"/>
  <c r="BN55" i="37"/>
  <c r="BV55" i="37"/>
  <c r="CJ55" i="37"/>
  <c r="CR55" i="37"/>
  <c r="BO56" i="37"/>
  <c r="CU62" i="37"/>
  <c r="CQ62" i="37"/>
  <c r="BS62" i="37"/>
  <c r="DB62" i="37" s="1"/>
  <c r="AW62" i="37"/>
  <c r="BE62" i="37"/>
  <c r="CY62" i="37"/>
  <c r="CU64" i="37"/>
  <c r="CY64" i="37"/>
  <c r="CA64" i="37"/>
  <c r="BE64" i="37"/>
  <c r="AO64" i="37"/>
  <c r="BS64" i="37"/>
  <c r="DB64" i="37" s="1"/>
  <c r="CY65" i="37"/>
  <c r="CV65" i="37"/>
  <c r="CN65" i="37"/>
  <c r="BZ65" i="37"/>
  <c r="BR65" i="37"/>
  <c r="BD65" i="37"/>
  <c r="AV65" i="37"/>
  <c r="AN65" i="37"/>
  <c r="AZ65" i="37"/>
  <c r="BV65" i="37"/>
  <c r="CR65" i="37"/>
  <c r="CU72" i="37"/>
  <c r="CY72" i="37"/>
  <c r="CA72" i="37"/>
  <c r="BE72" i="37"/>
  <c r="AO72" i="37"/>
  <c r="BS72" i="37"/>
  <c r="CS73" i="37"/>
  <c r="CO73" i="37"/>
  <c r="BZ73" i="37"/>
  <c r="BR73" i="37"/>
  <c r="BD73" i="37"/>
  <c r="AV73" i="37"/>
  <c r="AN73" i="37"/>
  <c r="AZ73" i="37"/>
  <c r="BV73" i="37"/>
  <c r="CW73" i="37"/>
  <c r="CY76" i="37"/>
  <c r="CV76" i="37"/>
  <c r="CN76" i="37"/>
  <c r="BZ76" i="37"/>
  <c r="BR76" i="37"/>
  <c r="BD76" i="37"/>
  <c r="AV76" i="37"/>
  <c r="AN76" i="37"/>
  <c r="AZ76" i="37"/>
  <c r="BV76" i="37"/>
  <c r="CR76" i="37"/>
  <c r="CB82" i="37"/>
  <c r="BL82" i="37"/>
  <c r="AP82" i="37"/>
  <c r="BT82" i="37"/>
  <c r="CY84" i="37"/>
  <c r="CV84" i="37"/>
  <c r="CN84" i="37"/>
  <c r="BZ84" i="37"/>
  <c r="BR84" i="37"/>
  <c r="BD84" i="37"/>
  <c r="AV84" i="37"/>
  <c r="AN84" i="37"/>
  <c r="AZ84" i="37"/>
  <c r="BV84" i="37"/>
  <c r="CR84" i="37"/>
  <c r="AN33" i="37"/>
  <c r="AV33" i="37"/>
  <c r="BD33" i="37"/>
  <c r="BR33" i="37"/>
  <c r="BZ33" i="37"/>
  <c r="CO33" i="37"/>
  <c r="AR34" i="37"/>
  <c r="AZ34" i="37"/>
  <c r="BN34" i="37"/>
  <c r="BV34" i="37"/>
  <c r="CJ34" i="37"/>
  <c r="CR34" i="37"/>
  <c r="AN36" i="37"/>
  <c r="AV36" i="37"/>
  <c r="BD36" i="37"/>
  <c r="BR36" i="37"/>
  <c r="BZ36" i="37"/>
  <c r="CN36" i="37"/>
  <c r="CV36" i="37"/>
  <c r="AR38" i="37"/>
  <c r="AZ38" i="37"/>
  <c r="BN38" i="37"/>
  <c r="BV38" i="37"/>
  <c r="CJ38" i="37"/>
  <c r="CR38" i="37"/>
  <c r="AN40" i="37"/>
  <c r="AV40" i="37"/>
  <c r="BD40" i="37"/>
  <c r="BR40" i="37"/>
  <c r="BZ40" i="37"/>
  <c r="CN40" i="37"/>
  <c r="CV40" i="37"/>
  <c r="AR42" i="37"/>
  <c r="AZ42" i="37"/>
  <c r="BN42" i="37"/>
  <c r="BV42" i="37"/>
  <c r="CJ42" i="37"/>
  <c r="CR42" i="37"/>
  <c r="AW43" i="37"/>
  <c r="BS43" i="37"/>
  <c r="CQ43" i="37"/>
  <c r="AR44" i="37"/>
  <c r="AZ44" i="37"/>
  <c r="BN44" i="37"/>
  <c r="BV44" i="37"/>
  <c r="CJ44" i="37"/>
  <c r="CR44" i="37"/>
  <c r="AO47" i="37"/>
  <c r="BL47" i="37"/>
  <c r="CR47" i="37"/>
  <c r="AQ48" i="37"/>
  <c r="CC48" i="37"/>
  <c r="AR49" i="37"/>
  <c r="AZ49" i="37"/>
  <c r="BN49" i="37"/>
  <c r="BV49" i="37"/>
  <c r="CJ49" i="37"/>
  <c r="CR49" i="37"/>
  <c r="AX50" i="37"/>
  <c r="BT50" i="37"/>
  <c r="AP54" i="37"/>
  <c r="BL54" i="37"/>
  <c r="CB54" i="37"/>
  <c r="AN55" i="37"/>
  <c r="AV55" i="37"/>
  <c r="BD55" i="37"/>
  <c r="BR55" i="37"/>
  <c r="BZ55" i="37"/>
  <c r="CN55" i="37"/>
  <c r="CV55" i="37"/>
  <c r="AS56" i="37"/>
  <c r="AW58" i="37"/>
  <c r="BS58" i="37"/>
  <c r="CZ58" i="37" s="1"/>
  <c r="CQ58" i="37"/>
  <c r="AR59" i="37"/>
  <c r="AZ59" i="37"/>
  <c r="BN59" i="37"/>
  <c r="BV59" i="37"/>
  <c r="CJ59" i="37"/>
  <c r="CR59" i="37"/>
  <c r="AO62" i="37"/>
  <c r="CA62" i="37"/>
  <c r="AW64" i="37"/>
  <c r="CQ64" i="37"/>
  <c r="AR65" i="37"/>
  <c r="BN65" i="37"/>
  <c r="CJ65" i="37"/>
  <c r="AW72" i="37"/>
  <c r="CQ72" i="37"/>
  <c r="AR73" i="37"/>
  <c r="BN73" i="37"/>
  <c r="CJ73" i="37"/>
  <c r="AR76" i="37"/>
  <c r="BN76" i="37"/>
  <c r="CJ76" i="37"/>
  <c r="AX82" i="37"/>
  <c r="CP82" i="37"/>
  <c r="AR84" i="37"/>
  <c r="BN84" i="37"/>
  <c r="CJ84" i="37"/>
  <c r="CY89" i="37"/>
  <c r="CV89" i="37"/>
  <c r="CN89" i="37"/>
  <c r="BZ89" i="37"/>
  <c r="BR89" i="37"/>
  <c r="BD89" i="37"/>
  <c r="AV89" i="37"/>
  <c r="AN89" i="37"/>
  <c r="AZ89" i="37"/>
  <c r="BV89" i="37"/>
  <c r="CR89" i="37"/>
  <c r="AR63" i="37"/>
  <c r="AZ63" i="37"/>
  <c r="BN63" i="37"/>
  <c r="BV63" i="37"/>
  <c r="CJ63" i="37"/>
  <c r="AX67" i="37"/>
  <c r="BT67" i="37"/>
  <c r="AW68" i="37"/>
  <c r="BS68" i="37"/>
  <c r="CQ68" i="37"/>
  <c r="AR69" i="37"/>
  <c r="AZ69" i="37"/>
  <c r="BN69" i="37"/>
  <c r="BV69" i="37"/>
  <c r="CJ69" i="37"/>
  <c r="CR69" i="37"/>
  <c r="AR74" i="37"/>
  <c r="AZ74" i="37"/>
  <c r="BN74" i="37"/>
  <c r="BV74" i="37"/>
  <c r="CJ74" i="37"/>
  <c r="CR74" i="37"/>
  <c r="AX80" i="37"/>
  <c r="AX86" i="37"/>
  <c r="BT86" i="37"/>
  <c r="AW87" i="37"/>
  <c r="CB87" i="37"/>
  <c r="BM88" i="37"/>
  <c r="CS88" i="37"/>
  <c r="CY46" i="37"/>
  <c r="CV46" i="37"/>
  <c r="CR46" i="37"/>
  <c r="CN46" i="37"/>
  <c r="CJ46" i="37"/>
  <c r="BZ46" i="37"/>
  <c r="BV46" i="37"/>
  <c r="BR46" i="37"/>
  <c r="BN46" i="37"/>
  <c r="BD46" i="37"/>
  <c r="AZ46" i="37"/>
  <c r="AV46" i="37"/>
  <c r="AR46" i="37"/>
  <c r="AN46" i="37"/>
  <c r="AT46" i="37"/>
  <c r="BB46" i="37"/>
  <c r="BP46" i="37"/>
  <c r="BX46" i="37"/>
  <c r="CL46" i="37"/>
  <c r="CT46" i="37"/>
  <c r="CY52" i="37"/>
  <c r="CV52" i="37"/>
  <c r="CR52" i="37"/>
  <c r="CN52" i="37"/>
  <c r="CJ52" i="37"/>
  <c r="BZ52" i="37"/>
  <c r="BV52" i="37"/>
  <c r="BR52" i="37"/>
  <c r="BN52" i="37"/>
  <c r="BD52" i="37"/>
  <c r="AZ52" i="37"/>
  <c r="AV52" i="37"/>
  <c r="AR52" i="37"/>
  <c r="AN52" i="37"/>
  <c r="AT52" i="37"/>
  <c r="BB52" i="37"/>
  <c r="BP52" i="37"/>
  <c r="BX52" i="37"/>
  <c r="CL52" i="37"/>
  <c r="CT52" i="37"/>
  <c r="CY57" i="37"/>
  <c r="CV57" i="37"/>
  <c r="CR57" i="37"/>
  <c r="CN57" i="37"/>
  <c r="CJ57" i="37"/>
  <c r="BZ57" i="37"/>
  <c r="BV57" i="37"/>
  <c r="BR57" i="37"/>
  <c r="BN57" i="37"/>
  <c r="BD57" i="37"/>
  <c r="AZ57" i="37"/>
  <c r="AV57" i="37"/>
  <c r="AR57" i="37"/>
  <c r="AN57" i="37"/>
  <c r="AT57" i="37"/>
  <c r="BB57" i="37"/>
  <c r="BP57" i="37"/>
  <c r="BX57" i="37"/>
  <c r="CL57" i="37"/>
  <c r="CT57" i="37"/>
  <c r="CY60" i="37"/>
  <c r="CQ60" i="37"/>
  <c r="CA60" i="37"/>
  <c r="BS60" i="37"/>
  <c r="DB60" i="37" s="1"/>
  <c r="BE60" i="37"/>
  <c r="AW60" i="37"/>
  <c r="AO60" i="37"/>
  <c r="BA60" i="37"/>
  <c r="BW60" i="37"/>
  <c r="CU60" i="37"/>
  <c r="DC43" i="37"/>
  <c r="CY45" i="37"/>
  <c r="CQ45" i="37"/>
  <c r="CA45" i="37"/>
  <c r="BS45" i="37"/>
  <c r="DA45" i="37" s="1"/>
  <c r="BE45" i="37"/>
  <c r="AW45" i="37"/>
  <c r="AO45" i="37"/>
  <c r="BA45" i="37"/>
  <c r="BW45" i="37"/>
  <c r="CU45" i="37"/>
  <c r="AP46" i="37"/>
  <c r="AX46" i="37"/>
  <c r="BL46" i="37"/>
  <c r="BT46" i="37"/>
  <c r="CB46" i="37"/>
  <c r="CP46" i="37"/>
  <c r="CX46" i="37"/>
  <c r="CY50" i="37"/>
  <c r="CV50" i="37"/>
  <c r="CR50" i="37"/>
  <c r="CN50" i="37"/>
  <c r="CJ50" i="37"/>
  <c r="BZ50" i="37"/>
  <c r="BV50" i="37"/>
  <c r="BR50" i="37"/>
  <c r="BN50" i="37"/>
  <c r="BD50" i="37"/>
  <c r="AZ50" i="37"/>
  <c r="AV50" i="37"/>
  <c r="AR50" i="37"/>
  <c r="AN50" i="37"/>
  <c r="AT50" i="37"/>
  <c r="BB50" i="37"/>
  <c r="BP50" i="37"/>
  <c r="BX50" i="37"/>
  <c r="CL50" i="37"/>
  <c r="CT50" i="37"/>
  <c r="AP52" i="37"/>
  <c r="AX52" i="37"/>
  <c r="BL52" i="37"/>
  <c r="BT52" i="37"/>
  <c r="CB52" i="37"/>
  <c r="CP52" i="37"/>
  <c r="CX52" i="37"/>
  <c r="CX54" i="37"/>
  <c r="CV54" i="37"/>
  <c r="CR54" i="37"/>
  <c r="CN54" i="37"/>
  <c r="CJ54" i="37"/>
  <c r="BZ54" i="37"/>
  <c r="BV54" i="37"/>
  <c r="BR54" i="37"/>
  <c r="BN54" i="37"/>
  <c r="BD54" i="37"/>
  <c r="AZ54" i="37"/>
  <c r="AV54" i="37"/>
  <c r="AR54" i="37"/>
  <c r="AN54" i="37"/>
  <c r="AT54" i="37"/>
  <c r="BB54" i="37"/>
  <c r="BP54" i="37"/>
  <c r="BX54" i="37"/>
  <c r="CL54" i="37"/>
  <c r="CT54" i="37"/>
  <c r="CY56" i="37"/>
  <c r="CQ56" i="37"/>
  <c r="CA56" i="37"/>
  <c r="BS56" i="37"/>
  <c r="DB56" i="37" s="1"/>
  <c r="BE56" i="37"/>
  <c r="AW56" i="37"/>
  <c r="AO56" i="37"/>
  <c r="BA56" i="37"/>
  <c r="BW56" i="37"/>
  <c r="CU56" i="37"/>
  <c r="AP57" i="37"/>
  <c r="AX57" i="37"/>
  <c r="BL57" i="37"/>
  <c r="BT57" i="37"/>
  <c r="CB57" i="37"/>
  <c r="CP57" i="37"/>
  <c r="CX57" i="37"/>
  <c r="AS60" i="37"/>
  <c r="BO60" i="37"/>
  <c r="CM60" i="37"/>
  <c r="CY61" i="37"/>
  <c r="CV61" i="37"/>
  <c r="CR61" i="37"/>
  <c r="CN61" i="37"/>
  <c r="CJ61" i="37"/>
  <c r="BZ61" i="37"/>
  <c r="BV61" i="37"/>
  <c r="BR61" i="37"/>
  <c r="BN61" i="37"/>
  <c r="BD61" i="37"/>
  <c r="AZ61" i="37"/>
  <c r="AV61" i="37"/>
  <c r="AR61" i="37"/>
  <c r="AN61" i="37"/>
  <c r="CX61" i="37"/>
  <c r="CT61" i="37"/>
  <c r="CP61" i="37"/>
  <c r="CL61" i="37"/>
  <c r="CB61" i="37"/>
  <c r="BX61" i="37"/>
  <c r="BT61" i="37"/>
  <c r="BP61" i="37"/>
  <c r="BL61" i="37"/>
  <c r="BB61" i="37"/>
  <c r="AX61" i="37"/>
  <c r="AT61" i="37"/>
  <c r="CY66" i="37"/>
  <c r="CQ66" i="37"/>
  <c r="CA66" i="37"/>
  <c r="BS66" i="37"/>
  <c r="CZ66" i="37" s="1"/>
  <c r="BE66" i="37"/>
  <c r="AW66" i="37"/>
  <c r="AO66" i="37"/>
  <c r="BA66" i="37"/>
  <c r="BW66" i="37"/>
  <c r="CU66" i="37"/>
  <c r="CY71" i="37"/>
  <c r="CV71" i="37"/>
  <c r="CR71" i="37"/>
  <c r="CN71" i="37"/>
  <c r="CJ71" i="37"/>
  <c r="BZ71" i="37"/>
  <c r="BV71" i="37"/>
  <c r="BR71" i="37"/>
  <c r="BN71" i="37"/>
  <c r="BD71" i="37"/>
  <c r="AZ71" i="37"/>
  <c r="AV71" i="37"/>
  <c r="AR71" i="37"/>
  <c r="AN71" i="37"/>
  <c r="AT71" i="37"/>
  <c r="BB71" i="37"/>
  <c r="BP71" i="37"/>
  <c r="BX71" i="37"/>
  <c r="CL71" i="37"/>
  <c r="CT71" i="37"/>
  <c r="CS77" i="37"/>
  <c r="CC77" i="37"/>
  <c r="BM77" i="37"/>
  <c r="AQ77" i="37"/>
  <c r="BU77" i="37"/>
  <c r="CY78" i="37"/>
  <c r="CV78" i="37"/>
  <c r="CR78" i="37"/>
  <c r="CN78" i="37"/>
  <c r="CJ78" i="37"/>
  <c r="BZ78" i="37"/>
  <c r="BV78" i="37"/>
  <c r="BR78" i="37"/>
  <c r="BN78" i="37"/>
  <c r="BD78" i="37"/>
  <c r="AZ78" i="37"/>
  <c r="AV78" i="37"/>
  <c r="AR78" i="37"/>
  <c r="AN78" i="37"/>
  <c r="AT78" i="37"/>
  <c r="BB78" i="37"/>
  <c r="BP78" i="37"/>
  <c r="BX78" i="37"/>
  <c r="CL78" i="37"/>
  <c r="CT78" i="37"/>
  <c r="AP31" i="37"/>
  <c r="AT31" i="37"/>
  <c r="AX31" i="37"/>
  <c r="BB31" i="37"/>
  <c r="BL31" i="37"/>
  <c r="BP31" i="37"/>
  <c r="BT31" i="37"/>
  <c r="BX31" i="37"/>
  <c r="CB31" i="37"/>
  <c r="CL31" i="37"/>
  <c r="CP31" i="37"/>
  <c r="CT31" i="37"/>
  <c r="CX31" i="37"/>
  <c r="AP33" i="37"/>
  <c r="AT33" i="37"/>
  <c r="AX33" i="37"/>
  <c r="BB33" i="37"/>
  <c r="BL33" i="37"/>
  <c r="BP33" i="37"/>
  <c r="BT33" i="37"/>
  <c r="BX33" i="37"/>
  <c r="CB33" i="37"/>
  <c r="CL33" i="37"/>
  <c r="AP34" i="37"/>
  <c r="AT34" i="37"/>
  <c r="AX34" i="37"/>
  <c r="BB34" i="37"/>
  <c r="BL34" i="37"/>
  <c r="BP34" i="37"/>
  <c r="BT34" i="37"/>
  <c r="BX34" i="37"/>
  <c r="CB34" i="37"/>
  <c r="CL34" i="37"/>
  <c r="CP34" i="37"/>
  <c r="CT34" i="37"/>
  <c r="CX34" i="37"/>
  <c r="AP36" i="37"/>
  <c r="AT36" i="37"/>
  <c r="AX36" i="37"/>
  <c r="BB36" i="37"/>
  <c r="BL36" i="37"/>
  <c r="BP36" i="37"/>
  <c r="BT36" i="37"/>
  <c r="BX36" i="37"/>
  <c r="CB36" i="37"/>
  <c r="CL36" i="37"/>
  <c r="CP36" i="37"/>
  <c r="CT36" i="37"/>
  <c r="CX36" i="37"/>
  <c r="AP38" i="37"/>
  <c r="AT38" i="37"/>
  <c r="AX38" i="37"/>
  <c r="BB38" i="37"/>
  <c r="BL38" i="37"/>
  <c r="BP38" i="37"/>
  <c r="BT38" i="37"/>
  <c r="BX38" i="37"/>
  <c r="CB38" i="37"/>
  <c r="CL38" i="37"/>
  <c r="CP38" i="37"/>
  <c r="CT38" i="37"/>
  <c r="CX38" i="37"/>
  <c r="AP40" i="37"/>
  <c r="AT40" i="37"/>
  <c r="AX40" i="37"/>
  <c r="BB40" i="37"/>
  <c r="BL40" i="37"/>
  <c r="BP40" i="37"/>
  <c r="BT40" i="37"/>
  <c r="BX40" i="37"/>
  <c r="CB40" i="37"/>
  <c r="CL40" i="37"/>
  <c r="CP40" i="37"/>
  <c r="CT40" i="37"/>
  <c r="CX40" i="37"/>
  <c r="AP42" i="37"/>
  <c r="AT42" i="37"/>
  <c r="AX42" i="37"/>
  <c r="BB42" i="37"/>
  <c r="BL42" i="37"/>
  <c r="BP42" i="37"/>
  <c r="BT42" i="37"/>
  <c r="BX42" i="37"/>
  <c r="CB42" i="37"/>
  <c r="CL42" i="37"/>
  <c r="CP42" i="37"/>
  <c r="AS43" i="37"/>
  <c r="BA43" i="37"/>
  <c r="BO43" i="37"/>
  <c r="BW43" i="37"/>
  <c r="CM43" i="37"/>
  <c r="AP44" i="37"/>
  <c r="AT44" i="37"/>
  <c r="AX44" i="37"/>
  <c r="BB44" i="37"/>
  <c r="BL44" i="37"/>
  <c r="BP44" i="37"/>
  <c r="BT44" i="37"/>
  <c r="BX44" i="37"/>
  <c r="CB44" i="37"/>
  <c r="CL44" i="37"/>
  <c r="CP44" i="37"/>
  <c r="CT44" i="37"/>
  <c r="CX44" i="37"/>
  <c r="AS47" i="37"/>
  <c r="BA47" i="37"/>
  <c r="BT47" i="37"/>
  <c r="AY48" i="37"/>
  <c r="BU48" i="37"/>
  <c r="AP49" i="37"/>
  <c r="AT49" i="37"/>
  <c r="AX49" i="37"/>
  <c r="BB49" i="37"/>
  <c r="BL49" i="37"/>
  <c r="BP49" i="37"/>
  <c r="BT49" i="37"/>
  <c r="BX49" i="37"/>
  <c r="CB49" i="37"/>
  <c r="CL49" i="37"/>
  <c r="CP49" i="37"/>
  <c r="CT49" i="37"/>
  <c r="CX49" i="37"/>
  <c r="AP55" i="37"/>
  <c r="AT55" i="37"/>
  <c r="AX55" i="37"/>
  <c r="BB55" i="37"/>
  <c r="BL55" i="37"/>
  <c r="BP55" i="37"/>
  <c r="BT55" i="37"/>
  <c r="BX55" i="37"/>
  <c r="CB55" i="37"/>
  <c r="CL55" i="37"/>
  <c r="CP55" i="37"/>
  <c r="CT55" i="37"/>
  <c r="CX55" i="37"/>
  <c r="AS58" i="37"/>
  <c r="BA58" i="37"/>
  <c r="BO58" i="37"/>
  <c r="BW58" i="37"/>
  <c r="CM58" i="37"/>
  <c r="AP59" i="37"/>
  <c r="AT59" i="37"/>
  <c r="AX59" i="37"/>
  <c r="BB59" i="37"/>
  <c r="BL59" i="37"/>
  <c r="BP59" i="37"/>
  <c r="BT59" i="37"/>
  <c r="BX59" i="37"/>
  <c r="CB59" i="37"/>
  <c r="CL59" i="37"/>
  <c r="CP59" i="37"/>
  <c r="CT59" i="37"/>
  <c r="CX59" i="37"/>
  <c r="AS62" i="37"/>
  <c r="BA62" i="37"/>
  <c r="BO62" i="37"/>
  <c r="BW62" i="37"/>
  <c r="CM62" i="37"/>
  <c r="CY63" i="37"/>
  <c r="CV63" i="37"/>
  <c r="CR63" i="37"/>
  <c r="AP63" i="37"/>
  <c r="AT63" i="37"/>
  <c r="AX63" i="37"/>
  <c r="BB63" i="37"/>
  <c r="BL63" i="37"/>
  <c r="BP63" i="37"/>
  <c r="BT63" i="37"/>
  <c r="BX63" i="37"/>
  <c r="CB63" i="37"/>
  <c r="CL63" i="37"/>
  <c r="CP63" i="37"/>
  <c r="CX63" i="37"/>
  <c r="AS66" i="37"/>
  <c r="BO66" i="37"/>
  <c r="CM66" i="37"/>
  <c r="CY67" i="37"/>
  <c r="CV67" i="37"/>
  <c r="CR67" i="37"/>
  <c r="CN67" i="37"/>
  <c r="CJ67" i="37"/>
  <c r="BZ67" i="37"/>
  <c r="BV67" i="37"/>
  <c r="BR67" i="37"/>
  <c r="BN67" i="37"/>
  <c r="BD67" i="37"/>
  <c r="AZ67" i="37"/>
  <c r="AV67" i="37"/>
  <c r="AR67" i="37"/>
  <c r="AN67" i="37"/>
  <c r="AT67" i="37"/>
  <c r="BB67" i="37"/>
  <c r="BP67" i="37"/>
  <c r="BX67" i="37"/>
  <c r="CL67" i="37"/>
  <c r="CT67" i="37"/>
  <c r="CY70" i="37"/>
  <c r="CQ70" i="37"/>
  <c r="CA70" i="37"/>
  <c r="BS70" i="37"/>
  <c r="CZ70" i="37" s="1"/>
  <c r="BE70" i="37"/>
  <c r="AW70" i="37"/>
  <c r="AO70" i="37"/>
  <c r="BA70" i="37"/>
  <c r="BW70" i="37"/>
  <c r="CU70" i="37"/>
  <c r="AP71" i="37"/>
  <c r="AX71" i="37"/>
  <c r="BL71" i="37"/>
  <c r="BT71" i="37"/>
  <c r="CB71" i="37"/>
  <c r="CP71" i="37"/>
  <c r="CX71" i="37"/>
  <c r="AY77" i="37"/>
  <c r="CK77" i="37"/>
  <c r="AP78" i="37"/>
  <c r="AX78" i="37"/>
  <c r="BL78" i="37"/>
  <c r="BT78" i="37"/>
  <c r="CB78" i="37"/>
  <c r="CP78" i="37"/>
  <c r="CX78" i="37"/>
  <c r="CY80" i="37"/>
  <c r="CX80" i="37"/>
  <c r="CT80" i="37"/>
  <c r="CP80" i="37"/>
  <c r="CL80" i="37"/>
  <c r="CB80" i="37"/>
  <c r="BX80" i="37"/>
  <c r="BT80" i="37"/>
  <c r="BP80" i="37"/>
  <c r="CR80" i="37"/>
  <c r="CJ80" i="37"/>
  <c r="BV80" i="37"/>
  <c r="BN80" i="37"/>
  <c r="BD80" i="37"/>
  <c r="AZ80" i="37"/>
  <c r="AV80" i="37"/>
  <c r="AR80" i="37"/>
  <c r="AN80" i="37"/>
  <c r="AT80" i="37"/>
  <c r="BB80" i="37"/>
  <c r="BR80" i="37"/>
  <c r="CN80" i="37"/>
  <c r="CY83" i="37"/>
  <c r="CQ83" i="37"/>
  <c r="CA83" i="37"/>
  <c r="BS83" i="37"/>
  <c r="DC83" i="37" s="1"/>
  <c r="BE83" i="37"/>
  <c r="AW83" i="37"/>
  <c r="AO83" i="37"/>
  <c r="CM83" i="37"/>
  <c r="BO83" i="37"/>
  <c r="AS83" i="37"/>
  <c r="BW83" i="37"/>
  <c r="CY85" i="37"/>
  <c r="CQ85" i="37"/>
  <c r="CA85" i="37"/>
  <c r="BS85" i="37"/>
  <c r="DB85" i="37" s="1"/>
  <c r="BE85" i="37"/>
  <c r="AW85" i="37"/>
  <c r="AO85" i="37"/>
  <c r="CM85" i="37"/>
  <c r="BO85" i="37"/>
  <c r="AS85" i="37"/>
  <c r="BW85" i="37"/>
  <c r="AS64" i="37"/>
  <c r="BA64" i="37"/>
  <c r="BO64" i="37"/>
  <c r="BW64" i="37"/>
  <c r="CM64" i="37"/>
  <c r="AP65" i="37"/>
  <c r="AT65" i="37"/>
  <c r="AX65" i="37"/>
  <c r="BB65" i="37"/>
  <c r="BL65" i="37"/>
  <c r="BP65" i="37"/>
  <c r="BT65" i="37"/>
  <c r="BX65" i="37"/>
  <c r="CB65" i="37"/>
  <c r="CL65" i="37"/>
  <c r="CP65" i="37"/>
  <c r="CT65" i="37"/>
  <c r="CX65" i="37"/>
  <c r="AS68" i="37"/>
  <c r="BA68" i="37"/>
  <c r="BO68" i="37"/>
  <c r="BW68" i="37"/>
  <c r="CM68" i="37"/>
  <c r="AP69" i="37"/>
  <c r="AT69" i="37"/>
  <c r="AX69" i="37"/>
  <c r="BB69" i="37"/>
  <c r="BL69" i="37"/>
  <c r="BP69" i="37"/>
  <c r="BT69" i="37"/>
  <c r="BX69" i="37"/>
  <c r="CB69" i="37"/>
  <c r="CL69" i="37"/>
  <c r="CP69" i="37"/>
  <c r="CT69" i="37"/>
  <c r="CX69" i="37"/>
  <c r="AS72" i="37"/>
  <c r="BA72" i="37"/>
  <c r="BO72" i="37"/>
  <c r="BW72" i="37"/>
  <c r="CM72" i="37"/>
  <c r="AP73" i="37"/>
  <c r="AT73" i="37"/>
  <c r="AX73" i="37"/>
  <c r="BB73" i="37"/>
  <c r="BL73" i="37"/>
  <c r="BP73" i="37"/>
  <c r="BT73" i="37"/>
  <c r="BX73" i="37"/>
  <c r="CB73" i="37"/>
  <c r="CL73" i="37"/>
  <c r="AP74" i="37"/>
  <c r="AT74" i="37"/>
  <c r="AX74" i="37"/>
  <c r="BB74" i="37"/>
  <c r="BL74" i="37"/>
  <c r="BP74" i="37"/>
  <c r="BT74" i="37"/>
  <c r="BX74" i="37"/>
  <c r="CB74" i="37"/>
  <c r="CL74" i="37"/>
  <c r="CP74" i="37"/>
  <c r="CT74" i="37"/>
  <c r="CX74" i="37"/>
  <c r="AP76" i="37"/>
  <c r="AT76" i="37"/>
  <c r="AX76" i="37"/>
  <c r="BB76" i="37"/>
  <c r="BL76" i="37"/>
  <c r="BP76" i="37"/>
  <c r="BT76" i="37"/>
  <c r="BX76" i="37"/>
  <c r="CB76" i="37"/>
  <c r="CL76" i="37"/>
  <c r="CP76" i="37"/>
  <c r="CT76" i="37"/>
  <c r="CX76" i="37"/>
  <c r="CS81" i="37"/>
  <c r="CC81" i="37"/>
  <c r="BM81" i="37"/>
  <c r="AQ81" i="37"/>
  <c r="BU81" i="37"/>
  <c r="CX82" i="37"/>
  <c r="CR82" i="37"/>
  <c r="CN82" i="37"/>
  <c r="CJ82" i="37"/>
  <c r="BZ82" i="37"/>
  <c r="BV82" i="37"/>
  <c r="BR82" i="37"/>
  <c r="BN82" i="37"/>
  <c r="BD82" i="37"/>
  <c r="AZ82" i="37"/>
  <c r="AV82" i="37"/>
  <c r="AR82" i="37"/>
  <c r="AN82" i="37"/>
  <c r="AT82" i="37"/>
  <c r="BB82" i="37"/>
  <c r="BP82" i="37"/>
  <c r="BX82" i="37"/>
  <c r="CL82" i="37"/>
  <c r="CT82" i="37"/>
  <c r="CY86" i="37"/>
  <c r="CV86" i="37"/>
  <c r="CR86" i="37"/>
  <c r="CN86" i="37"/>
  <c r="CJ86" i="37"/>
  <c r="BZ86" i="37"/>
  <c r="BV86" i="37"/>
  <c r="BR86" i="37"/>
  <c r="BN86" i="37"/>
  <c r="BD86" i="37"/>
  <c r="AZ86" i="37"/>
  <c r="AV86" i="37"/>
  <c r="AR86" i="37"/>
  <c r="AN86" i="37"/>
  <c r="AT86" i="37"/>
  <c r="BB86" i="37"/>
  <c r="BP86" i="37"/>
  <c r="BX86" i="37"/>
  <c r="CL86" i="37"/>
  <c r="CT86" i="37"/>
  <c r="AP84" i="37"/>
  <c r="AT84" i="37"/>
  <c r="AX84" i="37"/>
  <c r="BB84" i="37"/>
  <c r="BL84" i="37"/>
  <c r="BP84" i="37"/>
  <c r="BT84" i="37"/>
  <c r="BX84" i="37"/>
  <c r="CB84" i="37"/>
  <c r="CL84" i="37"/>
  <c r="CP84" i="37"/>
  <c r="CT84" i="37"/>
  <c r="CX84" i="37"/>
  <c r="AS87" i="37"/>
  <c r="BA87" i="37"/>
  <c r="BT87" i="37"/>
  <c r="AY88" i="37"/>
  <c r="BU88" i="37"/>
  <c r="AP89" i="37"/>
  <c r="AT89" i="37"/>
  <c r="AX89" i="37"/>
  <c r="BB89" i="37"/>
  <c r="BL89" i="37"/>
  <c r="BP89" i="37"/>
  <c r="BT89" i="37"/>
  <c r="BX89" i="37"/>
  <c r="CB89" i="37"/>
  <c r="CL89" i="37"/>
  <c r="CP89" i="37"/>
  <c r="CT89" i="37"/>
  <c r="CX89" i="37"/>
  <c r="AO51" i="37"/>
  <c r="AU51" i="37"/>
  <c r="CH51" i="37" s="1"/>
  <c r="AY51" i="37"/>
  <c r="BC51" i="37"/>
  <c r="BE51" i="37"/>
  <c r="BM51" i="37"/>
  <c r="BQ51" i="37"/>
  <c r="BW51" i="37"/>
  <c r="CA51" i="37"/>
  <c r="CI51" i="37"/>
  <c r="CO51" i="37"/>
  <c r="CW51" i="37"/>
  <c r="AQ51" i="37"/>
  <c r="AS51" i="37"/>
  <c r="AW51" i="37"/>
  <c r="BA51" i="37"/>
  <c r="BO51" i="37"/>
  <c r="BS51" i="37"/>
  <c r="DB51" i="37" s="1"/>
  <c r="BU51" i="37"/>
  <c r="BY51" i="37"/>
  <c r="CC51" i="37"/>
  <c r="CE51" i="37"/>
  <c r="CK51" i="37"/>
  <c r="CM51" i="37"/>
  <c r="CQ51" i="37"/>
  <c r="CS51" i="37"/>
  <c r="CU51" i="37"/>
  <c r="CY51" i="37"/>
  <c r="AO53" i="37"/>
  <c r="AQ53" i="37"/>
  <c r="AS53" i="37"/>
  <c r="AU53" i="37"/>
  <c r="CH53" i="37" s="1"/>
  <c r="AW53" i="37"/>
  <c r="AY53" i="37"/>
  <c r="BA53" i="37"/>
  <c r="BC53" i="37"/>
  <c r="BE53" i="37"/>
  <c r="BM53" i="37"/>
  <c r="BO53" i="37"/>
  <c r="BQ53" i="37"/>
  <c r="BS53" i="37"/>
  <c r="DB53" i="37" s="1"/>
  <c r="BU53" i="37"/>
  <c r="BW53" i="37"/>
  <c r="BY53" i="37"/>
  <c r="CA53" i="37"/>
  <c r="CC53" i="37"/>
  <c r="CK53" i="37"/>
  <c r="CM53" i="37"/>
  <c r="CO53" i="37"/>
  <c r="CQ53" i="37"/>
  <c r="CS53" i="37"/>
  <c r="CU53" i="37"/>
  <c r="CW53" i="37"/>
  <c r="CY53" i="37"/>
  <c r="CZ60" i="37"/>
  <c r="DB68" i="37"/>
  <c r="CZ68" i="37"/>
  <c r="DC68" i="37"/>
  <c r="DB70" i="37"/>
  <c r="DC70" i="37"/>
  <c r="DB72" i="37"/>
  <c r="CZ72" i="37"/>
  <c r="DC72" i="37"/>
  <c r="CX75" i="37"/>
  <c r="CV75" i="37"/>
  <c r="CT75" i="37"/>
  <c r="CR75" i="37"/>
  <c r="CP75" i="37"/>
  <c r="CN75" i="37"/>
  <c r="CL75" i="37"/>
  <c r="CJ75" i="37"/>
  <c r="CB75" i="37"/>
  <c r="BZ75" i="37"/>
  <c r="BX75" i="37"/>
  <c r="BV75" i="37"/>
  <c r="BT75" i="37"/>
  <c r="BR75" i="37"/>
  <c r="BP75" i="37"/>
  <c r="BN75" i="37"/>
  <c r="BL75" i="37"/>
  <c r="BD75" i="37"/>
  <c r="BB75" i="37"/>
  <c r="AZ75" i="37"/>
  <c r="AX75" i="37"/>
  <c r="AV75" i="37"/>
  <c r="AT75" i="37"/>
  <c r="AR75" i="37"/>
  <c r="AP75" i="37"/>
  <c r="AN75" i="37"/>
  <c r="CY75" i="37"/>
  <c r="CU75" i="37"/>
  <c r="CQ75" i="37"/>
  <c r="CM75" i="37"/>
  <c r="CA75" i="37"/>
  <c r="BW75" i="37"/>
  <c r="BS75" i="37"/>
  <c r="DA75" i="37" s="1"/>
  <c r="BO75" i="37"/>
  <c r="BE75" i="37"/>
  <c r="BA75" i="37"/>
  <c r="AW75" i="37"/>
  <c r="AS75" i="37"/>
  <c r="AO75" i="37"/>
  <c r="AU75" i="37"/>
  <c r="CF75" i="37" s="1"/>
  <c r="BC75" i="37"/>
  <c r="BQ75" i="37"/>
  <c r="BY75" i="37"/>
  <c r="CO75" i="37"/>
  <c r="CW75" i="37"/>
  <c r="CX79" i="37"/>
  <c r="CV79" i="37"/>
  <c r="CT79" i="37"/>
  <c r="CR79" i="37"/>
  <c r="CP79" i="37"/>
  <c r="CN79" i="37"/>
  <c r="CL79" i="37"/>
  <c r="CJ79" i="37"/>
  <c r="CB79" i="37"/>
  <c r="BZ79" i="37"/>
  <c r="BX79" i="37"/>
  <c r="BV79" i="37"/>
  <c r="BT79" i="37"/>
  <c r="BR79" i="37"/>
  <c r="BP79" i="37"/>
  <c r="BN79" i="37"/>
  <c r="BL79" i="37"/>
  <c r="BD79" i="37"/>
  <c r="BB79" i="37"/>
  <c r="AZ79" i="37"/>
  <c r="AX79" i="37"/>
  <c r="AV79" i="37"/>
  <c r="AT79" i="37"/>
  <c r="AR79" i="37"/>
  <c r="AP79" i="37"/>
  <c r="AN79" i="37"/>
  <c r="CY79" i="37"/>
  <c r="CU79" i="37"/>
  <c r="CQ79" i="37"/>
  <c r="CM79" i="37"/>
  <c r="CA79" i="37"/>
  <c r="BW79" i="37"/>
  <c r="BS79" i="37"/>
  <c r="DA79" i="37" s="1"/>
  <c r="BO79" i="37"/>
  <c r="BE79" i="37"/>
  <c r="BA79" i="37"/>
  <c r="AW79" i="37"/>
  <c r="AS79" i="37"/>
  <c r="AO79" i="37"/>
  <c r="AU79" i="37"/>
  <c r="CF79" i="37" s="1"/>
  <c r="BC79" i="37"/>
  <c r="BQ79" i="37"/>
  <c r="BY79" i="37"/>
  <c r="CG79" i="37"/>
  <c r="CO79" i="37"/>
  <c r="CW79" i="37"/>
  <c r="AO50" i="37"/>
  <c r="AQ50" i="37"/>
  <c r="AS50" i="37"/>
  <c r="AU50" i="37"/>
  <c r="CI50" i="37" s="1"/>
  <c r="AW50" i="37"/>
  <c r="AY50" i="37"/>
  <c r="BA50" i="37"/>
  <c r="BC50" i="37"/>
  <c r="BE50" i="37"/>
  <c r="BM50" i="37"/>
  <c r="BO50" i="37"/>
  <c r="BQ50" i="37"/>
  <c r="BS50" i="37"/>
  <c r="DA50" i="37" s="1"/>
  <c r="BU50" i="37"/>
  <c r="BW50" i="37"/>
  <c r="BY50" i="37"/>
  <c r="CA50" i="37"/>
  <c r="CC50" i="37"/>
  <c r="CK50" i="37"/>
  <c r="CM50" i="37"/>
  <c r="CO50" i="37"/>
  <c r="CQ50" i="37"/>
  <c r="CS50" i="37"/>
  <c r="CU50" i="37"/>
  <c r="CW50" i="37"/>
  <c r="AN51" i="37"/>
  <c r="AP51" i="37"/>
  <c r="AR51" i="37"/>
  <c r="AT51" i="37"/>
  <c r="AV51" i="37"/>
  <c r="AX51" i="37"/>
  <c r="AZ51" i="37"/>
  <c r="BB51" i="37"/>
  <c r="BD51" i="37"/>
  <c r="BL51" i="37"/>
  <c r="BN51" i="37"/>
  <c r="BP51" i="37"/>
  <c r="BR51" i="37"/>
  <c r="BT51" i="37"/>
  <c r="BV51" i="37"/>
  <c r="BX51" i="37"/>
  <c r="BZ51" i="37"/>
  <c r="CB51" i="37"/>
  <c r="CF51" i="37"/>
  <c r="CJ51" i="37"/>
  <c r="CL51" i="37"/>
  <c r="CN51" i="37"/>
  <c r="CP51" i="37"/>
  <c r="CR51" i="37"/>
  <c r="CT51" i="37"/>
  <c r="CV51" i="37"/>
  <c r="CZ51" i="37"/>
  <c r="AO52" i="37"/>
  <c r="AQ52" i="37"/>
  <c r="AS52" i="37"/>
  <c r="AU52" i="37"/>
  <c r="CE52" i="37" s="1"/>
  <c r="AW52" i="37"/>
  <c r="AY52" i="37"/>
  <c r="BA52" i="37"/>
  <c r="BC52" i="37"/>
  <c r="BE52" i="37"/>
  <c r="BM52" i="37"/>
  <c r="BO52" i="37"/>
  <c r="BQ52" i="37"/>
  <c r="BS52" i="37"/>
  <c r="DA52" i="37" s="1"/>
  <c r="BU52" i="37"/>
  <c r="BW52" i="37"/>
  <c r="BY52" i="37"/>
  <c r="CA52" i="37"/>
  <c r="CC52" i="37"/>
  <c r="CK52" i="37"/>
  <c r="CM52" i="37"/>
  <c r="CO52" i="37"/>
  <c r="CQ52" i="37"/>
  <c r="CS52" i="37"/>
  <c r="CU52" i="37"/>
  <c r="CW52" i="37"/>
  <c r="AN53" i="37"/>
  <c r="AP53" i="37"/>
  <c r="AR53" i="37"/>
  <c r="AT53" i="37"/>
  <c r="AV53" i="37"/>
  <c r="AX53" i="37"/>
  <c r="AZ53" i="37"/>
  <c r="BB53" i="37"/>
  <c r="BD53" i="37"/>
  <c r="BL53" i="37"/>
  <c r="BN53" i="37"/>
  <c r="BP53" i="37"/>
  <c r="BR53" i="37"/>
  <c r="BT53" i="37"/>
  <c r="BV53" i="37"/>
  <c r="BX53" i="37"/>
  <c r="BZ53" i="37"/>
  <c r="CB53" i="37"/>
  <c r="CJ53" i="37"/>
  <c r="CL53" i="37"/>
  <c r="CN53" i="37"/>
  <c r="CP53" i="37"/>
  <c r="CR53" i="37"/>
  <c r="CT53" i="37"/>
  <c r="CV53" i="37"/>
  <c r="AO54" i="37"/>
  <c r="AQ54" i="37"/>
  <c r="AS54" i="37"/>
  <c r="AU54" i="37"/>
  <c r="CI54" i="37" s="1"/>
  <c r="AW54" i="37"/>
  <c r="AY54" i="37"/>
  <c r="BA54" i="37"/>
  <c r="BC54" i="37"/>
  <c r="BE54" i="37"/>
  <c r="BM54" i="37"/>
  <c r="BO54" i="37"/>
  <c r="BQ54" i="37"/>
  <c r="BS54" i="37"/>
  <c r="DC54" i="37" s="1"/>
  <c r="BU54" i="37"/>
  <c r="BW54" i="37"/>
  <c r="BY54" i="37"/>
  <c r="CA54" i="37"/>
  <c r="CC54" i="37"/>
  <c r="CK54" i="37"/>
  <c r="CM54" i="37"/>
  <c r="CO54" i="37"/>
  <c r="CQ54" i="37"/>
  <c r="CS54" i="37"/>
  <c r="CU54" i="37"/>
  <c r="CW54" i="37"/>
  <c r="CX56" i="37"/>
  <c r="CV56" i="37"/>
  <c r="CT56" i="37"/>
  <c r="CR56" i="37"/>
  <c r="CP56" i="37"/>
  <c r="CN56" i="37"/>
  <c r="CL56" i="37"/>
  <c r="CJ56" i="37"/>
  <c r="CB56" i="37"/>
  <c r="BZ56" i="37"/>
  <c r="BX56" i="37"/>
  <c r="BV56" i="37"/>
  <c r="BT56" i="37"/>
  <c r="BR56" i="37"/>
  <c r="BP56" i="37"/>
  <c r="BN56" i="37"/>
  <c r="BL56" i="37"/>
  <c r="BD56" i="37"/>
  <c r="BB56" i="37"/>
  <c r="AZ56" i="37"/>
  <c r="AX56" i="37"/>
  <c r="AV56" i="37"/>
  <c r="AT56" i="37"/>
  <c r="AR56" i="37"/>
  <c r="AP56" i="37"/>
  <c r="AN56" i="37"/>
  <c r="AQ56" i="37"/>
  <c r="AU56" i="37"/>
  <c r="CF56" i="37" s="1"/>
  <c r="AY56" i="37"/>
  <c r="BC56" i="37"/>
  <c r="BM56" i="37"/>
  <c r="BQ56" i="37"/>
  <c r="BU56" i="37"/>
  <c r="BY56" i="37"/>
  <c r="CC56" i="37"/>
  <c r="CG56" i="37"/>
  <c r="CK56" i="37"/>
  <c r="CO56" i="37"/>
  <c r="CS56" i="37"/>
  <c r="CW56" i="37"/>
  <c r="CX58" i="37"/>
  <c r="CV58" i="37"/>
  <c r="CT58" i="37"/>
  <c r="CR58" i="37"/>
  <c r="CP58" i="37"/>
  <c r="CN58" i="37"/>
  <c r="CL58" i="37"/>
  <c r="CJ58" i="37"/>
  <c r="CB58" i="37"/>
  <c r="BZ58" i="37"/>
  <c r="BX58" i="37"/>
  <c r="BV58" i="37"/>
  <c r="BT58" i="37"/>
  <c r="BR58" i="37"/>
  <c r="BP58" i="37"/>
  <c r="BN58" i="37"/>
  <c r="BL58" i="37"/>
  <c r="BD58" i="37"/>
  <c r="BB58" i="37"/>
  <c r="AZ58" i="37"/>
  <c r="AX58" i="37"/>
  <c r="AV58" i="37"/>
  <c r="AT58" i="37"/>
  <c r="AR58" i="37"/>
  <c r="AP58" i="37"/>
  <c r="AN58" i="37"/>
  <c r="AQ58" i="37"/>
  <c r="AU58" i="37"/>
  <c r="CF58" i="37" s="1"/>
  <c r="AY58" i="37"/>
  <c r="BC58" i="37"/>
  <c r="BM58" i="37"/>
  <c r="BQ58" i="37"/>
  <c r="BU58" i="37"/>
  <c r="BY58" i="37"/>
  <c r="CC58" i="37"/>
  <c r="CG58" i="37"/>
  <c r="CK58" i="37"/>
  <c r="CO58" i="37"/>
  <c r="CS58" i="37"/>
  <c r="CW58" i="37"/>
  <c r="CX60" i="37"/>
  <c r="CV60" i="37"/>
  <c r="CT60" i="37"/>
  <c r="CR60" i="37"/>
  <c r="CP60" i="37"/>
  <c r="CN60" i="37"/>
  <c r="CL60" i="37"/>
  <c r="CJ60" i="37"/>
  <c r="CB60" i="37"/>
  <c r="BZ60" i="37"/>
  <c r="BX60" i="37"/>
  <c r="BV60" i="37"/>
  <c r="BT60" i="37"/>
  <c r="BR60" i="37"/>
  <c r="BP60" i="37"/>
  <c r="BN60" i="37"/>
  <c r="BL60" i="37"/>
  <c r="BD60" i="37"/>
  <c r="BB60" i="37"/>
  <c r="AZ60" i="37"/>
  <c r="AX60" i="37"/>
  <c r="AV60" i="37"/>
  <c r="AT60" i="37"/>
  <c r="AR60" i="37"/>
  <c r="AP60" i="37"/>
  <c r="AN60" i="37"/>
  <c r="AQ60" i="37"/>
  <c r="AU60" i="37"/>
  <c r="CF60" i="37" s="1"/>
  <c r="AY60" i="37"/>
  <c r="BC60" i="37"/>
  <c r="BM60" i="37"/>
  <c r="BQ60" i="37"/>
  <c r="BU60" i="37"/>
  <c r="BY60" i="37"/>
  <c r="CC60" i="37"/>
  <c r="CG60" i="37"/>
  <c r="CK60" i="37"/>
  <c r="CO60" i="37"/>
  <c r="CS60" i="37"/>
  <c r="CW60" i="37"/>
  <c r="CX62" i="37"/>
  <c r="CV62" i="37"/>
  <c r="CT62" i="37"/>
  <c r="CR62" i="37"/>
  <c r="CP62" i="37"/>
  <c r="CN62" i="37"/>
  <c r="CL62" i="37"/>
  <c r="CJ62" i="37"/>
  <c r="CB62" i="37"/>
  <c r="BZ62" i="37"/>
  <c r="BX62" i="37"/>
  <c r="BV62" i="37"/>
  <c r="BT62" i="37"/>
  <c r="BR62" i="37"/>
  <c r="BP62" i="37"/>
  <c r="BN62" i="37"/>
  <c r="BL62" i="37"/>
  <c r="BD62" i="37"/>
  <c r="BB62" i="37"/>
  <c r="AZ62" i="37"/>
  <c r="AX62" i="37"/>
  <c r="AV62" i="37"/>
  <c r="AT62" i="37"/>
  <c r="AR62" i="37"/>
  <c r="AP62" i="37"/>
  <c r="AN62" i="37"/>
  <c r="AQ62" i="37"/>
  <c r="AU62" i="37"/>
  <c r="CF62" i="37" s="1"/>
  <c r="AY62" i="37"/>
  <c r="BC62" i="37"/>
  <c r="BM62" i="37"/>
  <c r="BQ62" i="37"/>
  <c r="BU62" i="37"/>
  <c r="BY62" i="37"/>
  <c r="CC62" i="37"/>
  <c r="CK62" i="37"/>
  <c r="CO62" i="37"/>
  <c r="CS62" i="37"/>
  <c r="CW62" i="37"/>
  <c r="CX64" i="37"/>
  <c r="CV64" i="37"/>
  <c r="CT64" i="37"/>
  <c r="CR64" i="37"/>
  <c r="CP64" i="37"/>
  <c r="CN64" i="37"/>
  <c r="CL64" i="37"/>
  <c r="CJ64" i="37"/>
  <c r="CB64" i="37"/>
  <c r="BZ64" i="37"/>
  <c r="BX64" i="37"/>
  <c r="BV64" i="37"/>
  <c r="BT64" i="37"/>
  <c r="BR64" i="37"/>
  <c r="BP64" i="37"/>
  <c r="BN64" i="37"/>
  <c r="BL64" i="37"/>
  <c r="BD64" i="37"/>
  <c r="BB64" i="37"/>
  <c r="AZ64" i="37"/>
  <c r="AX64" i="37"/>
  <c r="AV64" i="37"/>
  <c r="AT64" i="37"/>
  <c r="AR64" i="37"/>
  <c r="AP64" i="37"/>
  <c r="AN64" i="37"/>
  <c r="AQ64" i="37"/>
  <c r="AU64" i="37"/>
  <c r="CF64" i="37" s="1"/>
  <c r="AY64" i="37"/>
  <c r="BC64" i="37"/>
  <c r="BM64" i="37"/>
  <c r="BQ64" i="37"/>
  <c r="BU64" i="37"/>
  <c r="BY64" i="37"/>
  <c r="CC64" i="37"/>
  <c r="CK64" i="37"/>
  <c r="CO64" i="37"/>
  <c r="CS64" i="37"/>
  <c r="CW64" i="37"/>
  <c r="CX66" i="37"/>
  <c r="CV66" i="37"/>
  <c r="CT66" i="37"/>
  <c r="CR66" i="37"/>
  <c r="CP66" i="37"/>
  <c r="CN66" i="37"/>
  <c r="CL66" i="37"/>
  <c r="CJ66" i="37"/>
  <c r="CB66" i="37"/>
  <c r="BZ66" i="37"/>
  <c r="BX66" i="37"/>
  <c r="BV66" i="37"/>
  <c r="BT66" i="37"/>
  <c r="BR66" i="37"/>
  <c r="BP66" i="37"/>
  <c r="BN66" i="37"/>
  <c r="BL66" i="37"/>
  <c r="BD66" i="37"/>
  <c r="BB66" i="37"/>
  <c r="AZ66" i="37"/>
  <c r="AX66" i="37"/>
  <c r="AV66" i="37"/>
  <c r="AT66" i="37"/>
  <c r="AR66" i="37"/>
  <c r="AP66" i="37"/>
  <c r="AN66" i="37"/>
  <c r="AQ66" i="37"/>
  <c r="AU66" i="37"/>
  <c r="CF66" i="37" s="1"/>
  <c r="AY66" i="37"/>
  <c r="BC66" i="37"/>
  <c r="BM66" i="37"/>
  <c r="BQ66" i="37"/>
  <c r="BU66" i="37"/>
  <c r="BY66" i="37"/>
  <c r="CC66" i="37"/>
  <c r="CK66" i="37"/>
  <c r="CO66" i="37"/>
  <c r="CS66" i="37"/>
  <c r="CW66" i="37"/>
  <c r="CX68" i="37"/>
  <c r="CV68" i="37"/>
  <c r="CT68" i="37"/>
  <c r="CR68" i="37"/>
  <c r="CP68" i="37"/>
  <c r="CN68" i="37"/>
  <c r="CL68" i="37"/>
  <c r="CJ68" i="37"/>
  <c r="CB68" i="37"/>
  <c r="BZ68" i="37"/>
  <c r="BX68" i="37"/>
  <c r="BV68" i="37"/>
  <c r="BT68" i="37"/>
  <c r="BR68" i="37"/>
  <c r="BP68" i="37"/>
  <c r="BN68" i="37"/>
  <c r="BL68" i="37"/>
  <c r="BD68" i="37"/>
  <c r="BB68" i="37"/>
  <c r="AZ68" i="37"/>
  <c r="AX68" i="37"/>
  <c r="AV68" i="37"/>
  <c r="AT68" i="37"/>
  <c r="AR68" i="37"/>
  <c r="AP68" i="37"/>
  <c r="AN68" i="37"/>
  <c r="AQ68" i="37"/>
  <c r="AU68" i="37"/>
  <c r="CF68" i="37" s="1"/>
  <c r="AY68" i="37"/>
  <c r="BC68" i="37"/>
  <c r="BM68" i="37"/>
  <c r="BQ68" i="37"/>
  <c r="BU68" i="37"/>
  <c r="BY68" i="37"/>
  <c r="CC68" i="37"/>
  <c r="CK68" i="37"/>
  <c r="CO68" i="37"/>
  <c r="CS68" i="37"/>
  <c r="CW68" i="37"/>
  <c r="DA68" i="37"/>
  <c r="CX70" i="37"/>
  <c r="CV70" i="37"/>
  <c r="CT70" i="37"/>
  <c r="CR70" i="37"/>
  <c r="CP70" i="37"/>
  <c r="CN70" i="37"/>
  <c r="CL70" i="37"/>
  <c r="CJ70" i="37"/>
  <c r="CB70" i="37"/>
  <c r="BZ70" i="37"/>
  <c r="BX70" i="37"/>
  <c r="BV70" i="37"/>
  <c r="BT70" i="37"/>
  <c r="BR70" i="37"/>
  <c r="BP70" i="37"/>
  <c r="BN70" i="37"/>
  <c r="BL70" i="37"/>
  <c r="BD70" i="37"/>
  <c r="BB70" i="37"/>
  <c r="AZ70" i="37"/>
  <c r="AX70" i="37"/>
  <c r="AV70" i="37"/>
  <c r="AT70" i="37"/>
  <c r="AR70" i="37"/>
  <c r="AP70" i="37"/>
  <c r="AN70" i="37"/>
  <c r="AQ70" i="37"/>
  <c r="AU70" i="37"/>
  <c r="CF70" i="37" s="1"/>
  <c r="AY70" i="37"/>
  <c r="BC70" i="37"/>
  <c r="BM70" i="37"/>
  <c r="BQ70" i="37"/>
  <c r="BU70" i="37"/>
  <c r="BY70" i="37"/>
  <c r="CC70" i="37"/>
  <c r="CK70" i="37"/>
  <c r="CO70" i="37"/>
  <c r="CS70" i="37"/>
  <c r="CW70" i="37"/>
  <c r="CX72" i="37"/>
  <c r="CV72" i="37"/>
  <c r="CT72" i="37"/>
  <c r="CR72" i="37"/>
  <c r="CP72" i="37"/>
  <c r="CN72" i="37"/>
  <c r="CL72" i="37"/>
  <c r="CJ72" i="37"/>
  <c r="CB72" i="37"/>
  <c r="BZ72" i="37"/>
  <c r="BX72" i="37"/>
  <c r="BV72" i="37"/>
  <c r="BT72" i="37"/>
  <c r="BR72" i="37"/>
  <c r="BP72" i="37"/>
  <c r="BN72" i="37"/>
  <c r="BL72" i="37"/>
  <c r="BD72" i="37"/>
  <c r="BB72" i="37"/>
  <c r="AZ72" i="37"/>
  <c r="AX72" i="37"/>
  <c r="AV72" i="37"/>
  <c r="AT72" i="37"/>
  <c r="AR72" i="37"/>
  <c r="AP72" i="37"/>
  <c r="AN72" i="37"/>
  <c r="AQ72" i="37"/>
  <c r="AU72" i="37"/>
  <c r="CF72" i="37" s="1"/>
  <c r="AY72" i="37"/>
  <c r="BC72" i="37"/>
  <c r="BM72" i="37"/>
  <c r="BQ72" i="37"/>
  <c r="BU72" i="37"/>
  <c r="BY72" i="37"/>
  <c r="CC72" i="37"/>
  <c r="CG72" i="37"/>
  <c r="CK72" i="37"/>
  <c r="CO72" i="37"/>
  <c r="CS72" i="37"/>
  <c r="CW72" i="37"/>
  <c r="DA72" i="37"/>
  <c r="AQ75" i="37"/>
  <c r="AY75" i="37"/>
  <c r="BM75" i="37"/>
  <c r="BU75" i="37"/>
  <c r="CC75" i="37"/>
  <c r="CK75" i="37"/>
  <c r="CS75" i="37"/>
  <c r="CX77" i="37"/>
  <c r="CV77" i="37"/>
  <c r="CT77" i="37"/>
  <c r="CR77" i="37"/>
  <c r="CP77" i="37"/>
  <c r="CN77" i="37"/>
  <c r="CL77" i="37"/>
  <c r="CJ77" i="37"/>
  <c r="CB77" i="37"/>
  <c r="BZ77" i="37"/>
  <c r="BX77" i="37"/>
  <c r="BV77" i="37"/>
  <c r="BT77" i="37"/>
  <c r="BR77" i="37"/>
  <c r="BP77" i="37"/>
  <c r="BN77" i="37"/>
  <c r="BL77" i="37"/>
  <c r="BD77" i="37"/>
  <c r="BB77" i="37"/>
  <c r="AZ77" i="37"/>
  <c r="AX77" i="37"/>
  <c r="AV77" i="37"/>
  <c r="AT77" i="37"/>
  <c r="AR77" i="37"/>
  <c r="AP77" i="37"/>
  <c r="AN77" i="37"/>
  <c r="CY77" i="37"/>
  <c r="CU77" i="37"/>
  <c r="CQ77" i="37"/>
  <c r="CM77" i="37"/>
  <c r="CA77" i="37"/>
  <c r="BW77" i="37"/>
  <c r="BS77" i="37"/>
  <c r="DA77" i="37" s="1"/>
  <c r="BO77" i="37"/>
  <c r="BE77" i="37"/>
  <c r="BA77" i="37"/>
  <c r="AW77" i="37"/>
  <c r="AS77" i="37"/>
  <c r="AO77" i="37"/>
  <c r="AU77" i="37"/>
  <c r="CH77" i="37" s="1"/>
  <c r="BC77" i="37"/>
  <c r="BQ77" i="37"/>
  <c r="BY77" i="37"/>
  <c r="CO77" i="37"/>
  <c r="CW77" i="37"/>
  <c r="AQ79" i="37"/>
  <c r="AY79" i="37"/>
  <c r="BM79" i="37"/>
  <c r="BU79" i="37"/>
  <c r="CC79" i="37"/>
  <c r="CK79" i="37"/>
  <c r="CS79" i="37"/>
  <c r="CX81" i="37"/>
  <c r="CV81" i="37"/>
  <c r="CT81" i="37"/>
  <c r="CR81" i="37"/>
  <c r="CP81" i="37"/>
  <c r="CN81" i="37"/>
  <c r="CL81" i="37"/>
  <c r="CJ81" i="37"/>
  <c r="CB81" i="37"/>
  <c r="BZ81" i="37"/>
  <c r="BX81" i="37"/>
  <c r="BV81" i="37"/>
  <c r="BT81" i="37"/>
  <c r="BR81" i="37"/>
  <c r="BP81" i="37"/>
  <c r="BN81" i="37"/>
  <c r="BL81" i="37"/>
  <c r="BD81" i="37"/>
  <c r="BB81" i="37"/>
  <c r="AZ81" i="37"/>
  <c r="AX81" i="37"/>
  <c r="AV81" i="37"/>
  <c r="AT81" i="37"/>
  <c r="AR81" i="37"/>
  <c r="AP81" i="37"/>
  <c r="AN81" i="37"/>
  <c r="CY81" i="37"/>
  <c r="CU81" i="37"/>
  <c r="CQ81" i="37"/>
  <c r="CM81" i="37"/>
  <c r="CA81" i="37"/>
  <c r="BW81" i="37"/>
  <c r="BS81" i="37"/>
  <c r="DA81" i="37" s="1"/>
  <c r="BO81" i="37"/>
  <c r="BE81" i="37"/>
  <c r="BA81" i="37"/>
  <c r="AW81" i="37"/>
  <c r="AS81" i="37"/>
  <c r="AO81" i="37"/>
  <c r="AU81" i="37"/>
  <c r="CH81" i="37" s="1"/>
  <c r="BC81" i="37"/>
  <c r="BQ81" i="37"/>
  <c r="BY81" i="37"/>
  <c r="CO81" i="37"/>
  <c r="CW81" i="37"/>
  <c r="AO55" i="37"/>
  <c r="AQ55" i="37"/>
  <c r="AS55" i="37"/>
  <c r="AU55" i="37"/>
  <c r="CI55" i="37" s="1"/>
  <c r="AW55" i="37"/>
  <c r="AY55" i="37"/>
  <c r="BA55" i="37"/>
  <c r="BC55" i="37"/>
  <c r="BE55" i="37"/>
  <c r="BM55" i="37"/>
  <c r="BO55" i="37"/>
  <c r="BQ55" i="37"/>
  <c r="BS55" i="37"/>
  <c r="DA55" i="37" s="1"/>
  <c r="BU55" i="37"/>
  <c r="BW55" i="37"/>
  <c r="BY55" i="37"/>
  <c r="CA55" i="37"/>
  <c r="CC55" i="37"/>
  <c r="CK55" i="37"/>
  <c r="CM55" i="37"/>
  <c r="CO55" i="37"/>
  <c r="CQ55" i="37"/>
  <c r="CS55" i="37"/>
  <c r="CU55" i="37"/>
  <c r="CW55" i="37"/>
  <c r="AO57" i="37"/>
  <c r="AQ57" i="37"/>
  <c r="AS57" i="37"/>
  <c r="AU57" i="37"/>
  <c r="CE57" i="37" s="1"/>
  <c r="AW57" i="37"/>
  <c r="AY57" i="37"/>
  <c r="BA57" i="37"/>
  <c r="BC57" i="37"/>
  <c r="BE57" i="37"/>
  <c r="BM57" i="37"/>
  <c r="BO57" i="37"/>
  <c r="BQ57" i="37"/>
  <c r="BS57" i="37"/>
  <c r="DA57" i="37" s="1"/>
  <c r="BU57" i="37"/>
  <c r="BW57" i="37"/>
  <c r="BY57" i="37"/>
  <c r="CA57" i="37"/>
  <c r="CC57" i="37"/>
  <c r="CK57" i="37"/>
  <c r="CM57" i="37"/>
  <c r="CO57" i="37"/>
  <c r="CQ57" i="37"/>
  <c r="CS57" i="37"/>
  <c r="CU57" i="37"/>
  <c r="CW57" i="37"/>
  <c r="AO59" i="37"/>
  <c r="AQ59" i="37"/>
  <c r="AS59" i="37"/>
  <c r="AU59" i="37"/>
  <c r="CI59" i="37" s="1"/>
  <c r="AW59" i="37"/>
  <c r="AY59" i="37"/>
  <c r="BA59" i="37"/>
  <c r="BC59" i="37"/>
  <c r="BE59" i="37"/>
  <c r="BM59" i="37"/>
  <c r="BO59" i="37"/>
  <c r="BQ59" i="37"/>
  <c r="BS59" i="37"/>
  <c r="DA59" i="37" s="1"/>
  <c r="BU59" i="37"/>
  <c r="BW59" i="37"/>
  <c r="BY59" i="37"/>
  <c r="CA59" i="37"/>
  <c r="CC59" i="37"/>
  <c r="CK59" i="37"/>
  <c r="CM59" i="37"/>
  <c r="CO59" i="37"/>
  <c r="CQ59" i="37"/>
  <c r="CS59" i="37"/>
  <c r="CU59" i="37"/>
  <c r="CW59" i="37"/>
  <c r="AO61" i="37"/>
  <c r="AQ61" i="37"/>
  <c r="AS61" i="37"/>
  <c r="AU61" i="37"/>
  <c r="CE61" i="37" s="1"/>
  <c r="AW61" i="37"/>
  <c r="AY61" i="37"/>
  <c r="BA61" i="37"/>
  <c r="BC61" i="37"/>
  <c r="BE61" i="37"/>
  <c r="BM61" i="37"/>
  <c r="BO61" i="37"/>
  <c r="BQ61" i="37"/>
  <c r="BS61" i="37"/>
  <c r="DA61" i="37" s="1"/>
  <c r="BU61" i="37"/>
  <c r="BW61" i="37"/>
  <c r="BY61" i="37"/>
  <c r="CA61" i="37"/>
  <c r="CC61" i="37"/>
  <c r="CK61" i="37"/>
  <c r="CM61" i="37"/>
  <c r="CO61" i="37"/>
  <c r="CQ61" i="37"/>
  <c r="CS61" i="37"/>
  <c r="CU61" i="37"/>
  <c r="CW61" i="37"/>
  <c r="AO63" i="37"/>
  <c r="AQ63" i="37"/>
  <c r="AS63" i="37"/>
  <c r="AU63" i="37"/>
  <c r="CI63" i="37" s="1"/>
  <c r="AW63" i="37"/>
  <c r="AY63" i="37"/>
  <c r="BA63" i="37"/>
  <c r="BC63" i="37"/>
  <c r="BE63" i="37"/>
  <c r="BM63" i="37"/>
  <c r="BO63" i="37"/>
  <c r="BQ63" i="37"/>
  <c r="BS63" i="37"/>
  <c r="DA63" i="37" s="1"/>
  <c r="BU63" i="37"/>
  <c r="BW63" i="37"/>
  <c r="BY63" i="37"/>
  <c r="CA63" i="37"/>
  <c r="CC63" i="37"/>
  <c r="CK63" i="37"/>
  <c r="CM63" i="37"/>
  <c r="CO63" i="37"/>
  <c r="CQ63" i="37"/>
  <c r="CS63" i="37"/>
  <c r="CU63" i="37"/>
  <c r="CW63" i="37"/>
  <c r="AO65" i="37"/>
  <c r="AQ65" i="37"/>
  <c r="AS65" i="37"/>
  <c r="AU65" i="37"/>
  <c r="CE65" i="37" s="1"/>
  <c r="AW65" i="37"/>
  <c r="AY65" i="37"/>
  <c r="BA65" i="37"/>
  <c r="BC65" i="37"/>
  <c r="BE65" i="37"/>
  <c r="BM65" i="37"/>
  <c r="BO65" i="37"/>
  <c r="BQ65" i="37"/>
  <c r="BS65" i="37"/>
  <c r="DA65" i="37" s="1"/>
  <c r="BU65" i="37"/>
  <c r="BW65" i="37"/>
  <c r="BY65" i="37"/>
  <c r="CA65" i="37"/>
  <c r="CC65" i="37"/>
  <c r="CK65" i="37"/>
  <c r="CM65" i="37"/>
  <c r="CO65" i="37"/>
  <c r="CQ65" i="37"/>
  <c r="CS65" i="37"/>
  <c r="CU65" i="37"/>
  <c r="CW65" i="37"/>
  <c r="AO67" i="37"/>
  <c r="AQ67" i="37"/>
  <c r="AS67" i="37"/>
  <c r="AU67" i="37"/>
  <c r="CI67" i="37" s="1"/>
  <c r="AW67" i="37"/>
  <c r="AY67" i="37"/>
  <c r="BA67" i="37"/>
  <c r="BC67" i="37"/>
  <c r="BE67" i="37"/>
  <c r="BM67" i="37"/>
  <c r="BO67" i="37"/>
  <c r="BQ67" i="37"/>
  <c r="BS67" i="37"/>
  <c r="DA67" i="37" s="1"/>
  <c r="BU67" i="37"/>
  <c r="BW67" i="37"/>
  <c r="BY67" i="37"/>
  <c r="CA67" i="37"/>
  <c r="CC67" i="37"/>
  <c r="CK67" i="37"/>
  <c r="CM67" i="37"/>
  <c r="CO67" i="37"/>
  <c r="CQ67" i="37"/>
  <c r="CS67" i="37"/>
  <c r="CU67" i="37"/>
  <c r="CW67" i="37"/>
  <c r="AO69" i="37"/>
  <c r="AQ69" i="37"/>
  <c r="AS69" i="37"/>
  <c r="AU69" i="37"/>
  <c r="CE69" i="37" s="1"/>
  <c r="AW69" i="37"/>
  <c r="AY69" i="37"/>
  <c r="BA69" i="37"/>
  <c r="BC69" i="37"/>
  <c r="BE69" i="37"/>
  <c r="BM69" i="37"/>
  <c r="BO69" i="37"/>
  <c r="BQ69" i="37"/>
  <c r="BS69" i="37"/>
  <c r="DA69" i="37" s="1"/>
  <c r="BU69" i="37"/>
  <c r="BW69" i="37"/>
  <c r="BY69" i="37"/>
  <c r="CA69" i="37"/>
  <c r="CC69" i="37"/>
  <c r="CK69" i="37"/>
  <c r="CM69" i="37"/>
  <c r="CO69" i="37"/>
  <c r="CQ69" i="37"/>
  <c r="CS69" i="37"/>
  <c r="CU69" i="37"/>
  <c r="CW69" i="37"/>
  <c r="AO71" i="37"/>
  <c r="AQ71" i="37"/>
  <c r="AS71" i="37"/>
  <c r="AU71" i="37"/>
  <c r="CI71" i="37" s="1"/>
  <c r="AW71" i="37"/>
  <c r="AY71" i="37"/>
  <c r="BA71" i="37"/>
  <c r="BC71" i="37"/>
  <c r="BE71" i="37"/>
  <c r="BM71" i="37"/>
  <c r="BO71" i="37"/>
  <c r="BQ71" i="37"/>
  <c r="BS71" i="37"/>
  <c r="DA71" i="37" s="1"/>
  <c r="BU71" i="37"/>
  <c r="BW71" i="37"/>
  <c r="BY71" i="37"/>
  <c r="CA71" i="37"/>
  <c r="CC71" i="37"/>
  <c r="CK71" i="37"/>
  <c r="CM71" i="37"/>
  <c r="CO71" i="37"/>
  <c r="CQ71" i="37"/>
  <c r="CS71" i="37"/>
  <c r="CU71" i="37"/>
  <c r="CW71" i="37"/>
  <c r="CX73" i="37"/>
  <c r="CV73" i="37"/>
  <c r="CT73" i="37"/>
  <c r="CR73" i="37"/>
  <c r="CP73" i="37"/>
  <c r="CN73" i="37"/>
  <c r="AO73" i="37"/>
  <c r="AQ73" i="37"/>
  <c r="AS73" i="37"/>
  <c r="AU73" i="37"/>
  <c r="CE73" i="37" s="1"/>
  <c r="AW73" i="37"/>
  <c r="AY73" i="37"/>
  <c r="BA73" i="37"/>
  <c r="BC73" i="37"/>
  <c r="BE73" i="37"/>
  <c r="BM73" i="37"/>
  <c r="BO73" i="37"/>
  <c r="BQ73" i="37"/>
  <c r="BS73" i="37"/>
  <c r="DA73" i="37" s="1"/>
  <c r="BU73" i="37"/>
  <c r="BW73" i="37"/>
  <c r="BY73" i="37"/>
  <c r="CA73" i="37"/>
  <c r="CC73" i="37"/>
  <c r="CK73" i="37"/>
  <c r="CM73" i="37"/>
  <c r="CQ73" i="37"/>
  <c r="CU73" i="37"/>
  <c r="CY73" i="37"/>
  <c r="DB79" i="37"/>
  <c r="DB83" i="37"/>
  <c r="DA83" i="37"/>
  <c r="AO74" i="37"/>
  <c r="AQ74" i="37"/>
  <c r="AS74" i="37"/>
  <c r="AU74" i="37"/>
  <c r="CI74" i="37" s="1"/>
  <c r="AW74" i="37"/>
  <c r="AY74" i="37"/>
  <c r="BA74" i="37"/>
  <c r="BC74" i="37"/>
  <c r="BE74" i="37"/>
  <c r="BM74" i="37"/>
  <c r="BO74" i="37"/>
  <c r="BQ74" i="37"/>
  <c r="BS74" i="37"/>
  <c r="DA74" i="37" s="1"/>
  <c r="BU74" i="37"/>
  <c r="BW74" i="37"/>
  <c r="BY74" i="37"/>
  <c r="CA74" i="37"/>
  <c r="CC74" i="37"/>
  <c r="CK74" i="37"/>
  <c r="CM74" i="37"/>
  <c r="CO74" i="37"/>
  <c r="CQ74" i="37"/>
  <c r="CS74" i="37"/>
  <c r="CU74" i="37"/>
  <c r="CW74" i="37"/>
  <c r="AO76" i="37"/>
  <c r="AQ76" i="37"/>
  <c r="AS76" i="37"/>
  <c r="AU76" i="37"/>
  <c r="CE76" i="37" s="1"/>
  <c r="AW76" i="37"/>
  <c r="AY76" i="37"/>
  <c r="BA76" i="37"/>
  <c r="BC76" i="37"/>
  <c r="BE76" i="37"/>
  <c r="BM76" i="37"/>
  <c r="BO76" i="37"/>
  <c r="BQ76" i="37"/>
  <c r="BS76" i="37"/>
  <c r="DA76" i="37" s="1"/>
  <c r="BU76" i="37"/>
  <c r="BW76" i="37"/>
  <c r="BY76" i="37"/>
  <c r="CA76" i="37"/>
  <c r="CC76" i="37"/>
  <c r="CK76" i="37"/>
  <c r="CM76" i="37"/>
  <c r="CO76" i="37"/>
  <c r="CQ76" i="37"/>
  <c r="CS76" i="37"/>
  <c r="CU76" i="37"/>
  <c r="CW76" i="37"/>
  <c r="AO78" i="37"/>
  <c r="AQ78" i="37"/>
  <c r="AS78" i="37"/>
  <c r="AU78" i="37"/>
  <c r="CE78" i="37" s="1"/>
  <c r="AW78" i="37"/>
  <c r="AY78" i="37"/>
  <c r="BA78" i="37"/>
  <c r="BC78" i="37"/>
  <c r="BE78" i="37"/>
  <c r="BM78" i="37"/>
  <c r="BO78" i="37"/>
  <c r="BQ78" i="37"/>
  <c r="BS78" i="37"/>
  <c r="DA78" i="37" s="1"/>
  <c r="BU78" i="37"/>
  <c r="BW78" i="37"/>
  <c r="BY78" i="37"/>
  <c r="CA78" i="37"/>
  <c r="CC78" i="37"/>
  <c r="CK78" i="37"/>
  <c r="CM78" i="37"/>
  <c r="CO78" i="37"/>
  <c r="CQ78" i="37"/>
  <c r="CS78" i="37"/>
  <c r="CU78" i="37"/>
  <c r="CW78" i="37"/>
  <c r="AO80" i="37"/>
  <c r="AQ80" i="37"/>
  <c r="AS80" i="37"/>
  <c r="AU80" i="37"/>
  <c r="CE80" i="37" s="1"/>
  <c r="AW80" i="37"/>
  <c r="AY80" i="37"/>
  <c r="BA80" i="37"/>
  <c r="BC80" i="37"/>
  <c r="BE80" i="37"/>
  <c r="BM80" i="37"/>
  <c r="BO80" i="37"/>
  <c r="BQ80" i="37"/>
  <c r="BS80" i="37"/>
  <c r="DA80" i="37" s="1"/>
  <c r="BU80" i="37"/>
  <c r="BW80" i="37"/>
  <c r="BY80" i="37"/>
  <c r="CA80" i="37"/>
  <c r="CC80" i="37"/>
  <c r="CK80" i="37"/>
  <c r="CM80" i="37"/>
  <c r="CO80" i="37"/>
  <c r="CQ80" i="37"/>
  <c r="CS80" i="37"/>
  <c r="CU80" i="37"/>
  <c r="CW80" i="37"/>
  <c r="CY82" i="37"/>
  <c r="CW82" i="37"/>
  <c r="CU82" i="37"/>
  <c r="AO82" i="37"/>
  <c r="AQ82" i="37"/>
  <c r="AS82" i="37"/>
  <c r="AU82" i="37"/>
  <c r="CE82" i="37" s="1"/>
  <c r="AW82" i="37"/>
  <c r="AY82" i="37"/>
  <c r="BA82" i="37"/>
  <c r="BC82" i="37"/>
  <c r="BE82" i="37"/>
  <c r="BM82" i="37"/>
  <c r="BO82" i="37"/>
  <c r="BQ82" i="37"/>
  <c r="BS82" i="37"/>
  <c r="DB82" i="37" s="1"/>
  <c r="BU82" i="37"/>
  <c r="BW82" i="37"/>
  <c r="BY82" i="37"/>
  <c r="CA82" i="37"/>
  <c r="CC82" i="37"/>
  <c r="CK82" i="37"/>
  <c r="CM82" i="37"/>
  <c r="CO82" i="37"/>
  <c r="CQ82" i="37"/>
  <c r="CS82" i="37"/>
  <c r="CV82" i="37"/>
  <c r="CZ82" i="37"/>
  <c r="CX83" i="37"/>
  <c r="CV83" i="37"/>
  <c r="CT83" i="37"/>
  <c r="CR83" i="37"/>
  <c r="CP83" i="37"/>
  <c r="CN83" i="37"/>
  <c r="CL83" i="37"/>
  <c r="CJ83" i="37"/>
  <c r="CB83" i="37"/>
  <c r="BZ83" i="37"/>
  <c r="BX83" i="37"/>
  <c r="BV83" i="37"/>
  <c r="BT83" i="37"/>
  <c r="BR83" i="37"/>
  <c r="BP83" i="37"/>
  <c r="BN83" i="37"/>
  <c r="BL83" i="37"/>
  <c r="BD83" i="37"/>
  <c r="BB83" i="37"/>
  <c r="AZ83" i="37"/>
  <c r="AX83" i="37"/>
  <c r="AV83" i="37"/>
  <c r="AT83" i="37"/>
  <c r="AR83" i="37"/>
  <c r="AP83" i="37"/>
  <c r="AN83" i="37"/>
  <c r="AQ83" i="37"/>
  <c r="AU83" i="37"/>
  <c r="CF83" i="37" s="1"/>
  <c r="AY83" i="37"/>
  <c r="BC83" i="37"/>
  <c r="BM83" i="37"/>
  <c r="BQ83" i="37"/>
  <c r="BU83" i="37"/>
  <c r="BY83" i="37"/>
  <c r="CC83" i="37"/>
  <c r="CG83" i="37"/>
  <c r="CK83" i="37"/>
  <c r="CO83" i="37"/>
  <c r="CS83" i="37"/>
  <c r="CW83" i="37"/>
  <c r="CX85" i="37"/>
  <c r="CV85" i="37"/>
  <c r="CT85" i="37"/>
  <c r="CR85" i="37"/>
  <c r="CP85" i="37"/>
  <c r="CN85" i="37"/>
  <c r="CL85" i="37"/>
  <c r="CJ85" i="37"/>
  <c r="CB85" i="37"/>
  <c r="BZ85" i="37"/>
  <c r="BX85" i="37"/>
  <c r="BV85" i="37"/>
  <c r="BT85" i="37"/>
  <c r="BR85" i="37"/>
  <c r="BP85" i="37"/>
  <c r="BN85" i="37"/>
  <c r="BL85" i="37"/>
  <c r="BD85" i="37"/>
  <c r="BB85" i="37"/>
  <c r="AZ85" i="37"/>
  <c r="AX85" i="37"/>
  <c r="AV85" i="37"/>
  <c r="AT85" i="37"/>
  <c r="AR85" i="37"/>
  <c r="AP85" i="37"/>
  <c r="AN85" i="37"/>
  <c r="AQ85" i="37"/>
  <c r="AU85" i="37"/>
  <c r="CF85" i="37" s="1"/>
  <c r="AY85" i="37"/>
  <c r="BC85" i="37"/>
  <c r="BM85" i="37"/>
  <c r="BQ85" i="37"/>
  <c r="BU85" i="37"/>
  <c r="BY85" i="37"/>
  <c r="CC85" i="37"/>
  <c r="CG85" i="37"/>
  <c r="CK85" i="37"/>
  <c r="CO85" i="37"/>
  <c r="CS85" i="37"/>
  <c r="CW85" i="37"/>
  <c r="CY87" i="37"/>
  <c r="CW87" i="37"/>
  <c r="CU87" i="37"/>
  <c r="CS87" i="37"/>
  <c r="CQ87" i="37"/>
  <c r="CO87" i="37"/>
  <c r="CM87" i="37"/>
  <c r="CK87" i="37"/>
  <c r="CC87" i="37"/>
  <c r="CA87" i="37"/>
  <c r="BY87" i="37"/>
  <c r="BW87" i="37"/>
  <c r="BU87" i="37"/>
  <c r="BS87" i="37"/>
  <c r="DA87" i="37" s="1"/>
  <c r="BQ87" i="37"/>
  <c r="BO87" i="37"/>
  <c r="BM87" i="37"/>
  <c r="BE87" i="37"/>
  <c r="CX87" i="37"/>
  <c r="CT87" i="37"/>
  <c r="CP87" i="37"/>
  <c r="CL87" i="37"/>
  <c r="BZ87" i="37"/>
  <c r="BV87" i="37"/>
  <c r="BR87" i="37"/>
  <c r="BN87" i="37"/>
  <c r="BD87" i="37"/>
  <c r="BB87" i="37"/>
  <c r="AZ87" i="37"/>
  <c r="AX87" i="37"/>
  <c r="AV87" i="37"/>
  <c r="AT87" i="37"/>
  <c r="AR87" i="37"/>
  <c r="AP87" i="37"/>
  <c r="AN87" i="37"/>
  <c r="AQ87" i="37"/>
  <c r="AU87" i="37"/>
  <c r="AY87" i="37"/>
  <c r="BC87" i="37"/>
  <c r="BP87" i="37"/>
  <c r="BX87" i="37"/>
  <c r="CN87" i="37"/>
  <c r="CV87" i="37"/>
  <c r="CX88" i="37"/>
  <c r="CV88" i="37"/>
  <c r="CT88" i="37"/>
  <c r="CR88" i="37"/>
  <c r="CP88" i="37"/>
  <c r="CN88" i="37"/>
  <c r="CL88" i="37"/>
  <c r="CJ88" i="37"/>
  <c r="CB88" i="37"/>
  <c r="BZ88" i="37"/>
  <c r="BX88" i="37"/>
  <c r="BV88" i="37"/>
  <c r="BT88" i="37"/>
  <c r="BR88" i="37"/>
  <c r="BP88" i="37"/>
  <c r="BN88" i="37"/>
  <c r="BL88" i="37"/>
  <c r="BD88" i="37"/>
  <c r="BB88" i="37"/>
  <c r="AZ88" i="37"/>
  <c r="AX88" i="37"/>
  <c r="AV88" i="37"/>
  <c r="AT88" i="37"/>
  <c r="AR88" i="37"/>
  <c r="AP88" i="37"/>
  <c r="AN88" i="37"/>
  <c r="CY88" i="37"/>
  <c r="CU88" i="37"/>
  <c r="CQ88" i="37"/>
  <c r="CM88" i="37"/>
  <c r="CA88" i="37"/>
  <c r="BW88" i="37"/>
  <c r="BS88" i="37"/>
  <c r="DA88" i="37" s="1"/>
  <c r="BO88" i="37"/>
  <c r="BE88" i="37"/>
  <c r="BA88" i="37"/>
  <c r="AW88" i="37"/>
  <c r="AS88" i="37"/>
  <c r="AO88" i="37"/>
  <c r="AU88" i="37"/>
  <c r="CF88" i="37" s="1"/>
  <c r="BC88" i="37"/>
  <c r="BQ88" i="37"/>
  <c r="BY88" i="37"/>
  <c r="CO88" i="37"/>
  <c r="CW88" i="37"/>
  <c r="AO84" i="37"/>
  <c r="AQ84" i="37"/>
  <c r="AS84" i="37"/>
  <c r="AU84" i="37"/>
  <c r="CE84" i="37" s="1"/>
  <c r="AW84" i="37"/>
  <c r="AY84" i="37"/>
  <c r="BA84" i="37"/>
  <c r="BC84" i="37"/>
  <c r="BE84" i="37"/>
  <c r="BM84" i="37"/>
  <c r="BO84" i="37"/>
  <c r="BQ84" i="37"/>
  <c r="BS84" i="37"/>
  <c r="DA84" i="37" s="1"/>
  <c r="BU84" i="37"/>
  <c r="BW84" i="37"/>
  <c r="BY84" i="37"/>
  <c r="CA84" i="37"/>
  <c r="CC84" i="37"/>
  <c r="CK84" i="37"/>
  <c r="CM84" i="37"/>
  <c r="CO84" i="37"/>
  <c r="CQ84" i="37"/>
  <c r="CS84" i="37"/>
  <c r="CU84" i="37"/>
  <c r="CW84" i="37"/>
  <c r="AO86" i="37"/>
  <c r="AQ86" i="37"/>
  <c r="AS86" i="37"/>
  <c r="AU86" i="37"/>
  <c r="CE86" i="37" s="1"/>
  <c r="AW86" i="37"/>
  <c r="AY86" i="37"/>
  <c r="BA86" i="37"/>
  <c r="BC86" i="37"/>
  <c r="BE86" i="37"/>
  <c r="BM86" i="37"/>
  <c r="BO86" i="37"/>
  <c r="BQ86" i="37"/>
  <c r="BS86" i="37"/>
  <c r="DA86" i="37" s="1"/>
  <c r="BU86" i="37"/>
  <c r="BW86" i="37"/>
  <c r="BY86" i="37"/>
  <c r="CA86" i="37"/>
  <c r="CC86" i="37"/>
  <c r="CK86" i="37"/>
  <c r="CM86" i="37"/>
  <c r="CO86" i="37"/>
  <c r="CQ86" i="37"/>
  <c r="CS86" i="37"/>
  <c r="CU86" i="37"/>
  <c r="CW86" i="37"/>
  <c r="AO89" i="37"/>
  <c r="AQ89" i="37"/>
  <c r="AS89" i="37"/>
  <c r="AU89" i="37"/>
  <c r="CE89" i="37" s="1"/>
  <c r="AW89" i="37"/>
  <c r="AY89" i="37"/>
  <c r="BA89" i="37"/>
  <c r="BC89" i="37"/>
  <c r="BE89" i="37"/>
  <c r="BM89" i="37"/>
  <c r="BO89" i="37"/>
  <c r="BQ89" i="37"/>
  <c r="BS89" i="37"/>
  <c r="DA89" i="37" s="1"/>
  <c r="BU89" i="37"/>
  <c r="BW89" i="37"/>
  <c r="BY89" i="37"/>
  <c r="CA89" i="37"/>
  <c r="CC89" i="37"/>
  <c r="CK89" i="37"/>
  <c r="CM89" i="37"/>
  <c r="CO89" i="37"/>
  <c r="CQ89" i="37"/>
  <c r="CS89" i="37"/>
  <c r="CU89" i="37"/>
  <c r="CW89" i="37"/>
  <c r="AO30" i="37"/>
  <c r="AQ30" i="37"/>
  <c r="AS30" i="37"/>
  <c r="AU30" i="37"/>
  <c r="CH30" i="37" s="1"/>
  <c r="AW30" i="37"/>
  <c r="AY30" i="37"/>
  <c r="BA30" i="37"/>
  <c r="BC30" i="37"/>
  <c r="BE30" i="37"/>
  <c r="BM30" i="37"/>
  <c r="BO30" i="37"/>
  <c r="BQ30" i="37"/>
  <c r="BS30" i="37"/>
  <c r="DA30" i="37" s="1"/>
  <c r="BU30" i="37"/>
  <c r="BW30" i="37"/>
  <c r="BY30" i="37"/>
  <c r="CA30" i="37"/>
  <c r="CC30" i="37"/>
  <c r="CK30" i="37"/>
  <c r="CM30" i="37"/>
  <c r="CO30" i="37"/>
  <c r="CQ30" i="37"/>
  <c r="CS30" i="37"/>
  <c r="CU30" i="37"/>
  <c r="CW30" i="37"/>
  <c r="CY30" i="37"/>
  <c r="AO32" i="37"/>
  <c r="AQ32" i="37"/>
  <c r="AS32" i="37"/>
  <c r="AU32" i="37"/>
  <c r="CE32" i="37" s="1"/>
  <c r="AW32" i="37"/>
  <c r="AY32" i="37"/>
  <c r="BA32" i="37"/>
  <c r="BC32" i="37"/>
  <c r="BE32" i="37"/>
  <c r="BM32" i="37"/>
  <c r="BO32" i="37"/>
  <c r="BQ32" i="37"/>
  <c r="BS32" i="37"/>
  <c r="DB32" i="37" s="1"/>
  <c r="BU32" i="37"/>
  <c r="BW32" i="37"/>
  <c r="BY32" i="37"/>
  <c r="CA32" i="37"/>
  <c r="CC32" i="37"/>
  <c r="CK32" i="37"/>
  <c r="CM32" i="37"/>
  <c r="CO32" i="37"/>
  <c r="CQ32" i="37"/>
  <c r="CS32" i="37"/>
  <c r="CU32" i="37"/>
  <c r="CW32" i="37"/>
  <c r="CY32" i="37"/>
  <c r="CX35" i="37"/>
  <c r="CV35" i="37"/>
  <c r="CT35" i="37"/>
  <c r="CR35" i="37"/>
  <c r="CP35" i="37"/>
  <c r="CN35" i="37"/>
  <c r="CL35" i="37"/>
  <c r="CJ35" i="37"/>
  <c r="CB35" i="37"/>
  <c r="BZ35" i="37"/>
  <c r="BX35" i="37"/>
  <c r="BV35" i="37"/>
  <c r="BT35" i="37"/>
  <c r="BR35" i="37"/>
  <c r="BP35" i="37"/>
  <c r="BN35" i="37"/>
  <c r="BL35" i="37"/>
  <c r="BD35" i="37"/>
  <c r="BB35" i="37"/>
  <c r="AZ35" i="37"/>
  <c r="AX35" i="37"/>
  <c r="AV35" i="37"/>
  <c r="AT35" i="37"/>
  <c r="AR35" i="37"/>
  <c r="AP35" i="37"/>
  <c r="AN35" i="37"/>
  <c r="AQ35" i="37"/>
  <c r="AU35" i="37"/>
  <c r="CH35" i="37" s="1"/>
  <c r="AY35" i="37"/>
  <c r="BC35" i="37"/>
  <c r="BM35" i="37"/>
  <c r="BQ35" i="37"/>
  <c r="BU35" i="37"/>
  <c r="BY35" i="37"/>
  <c r="CC35" i="37"/>
  <c r="CK35" i="37"/>
  <c r="CO35" i="37"/>
  <c r="CS35" i="37"/>
  <c r="CW35" i="37"/>
  <c r="CX37" i="37"/>
  <c r="CV37" i="37"/>
  <c r="CT37" i="37"/>
  <c r="CR37" i="37"/>
  <c r="CP37" i="37"/>
  <c r="CN37" i="37"/>
  <c r="CL37" i="37"/>
  <c r="CJ37" i="37"/>
  <c r="CB37" i="37"/>
  <c r="BZ37" i="37"/>
  <c r="BX37" i="37"/>
  <c r="BV37" i="37"/>
  <c r="BT37" i="37"/>
  <c r="BR37" i="37"/>
  <c r="BP37" i="37"/>
  <c r="BN37" i="37"/>
  <c r="BL37" i="37"/>
  <c r="BD37" i="37"/>
  <c r="BB37" i="37"/>
  <c r="AZ37" i="37"/>
  <c r="AX37" i="37"/>
  <c r="AV37" i="37"/>
  <c r="AT37" i="37"/>
  <c r="AR37" i="37"/>
  <c r="AP37" i="37"/>
  <c r="AN37" i="37"/>
  <c r="AQ37" i="37"/>
  <c r="AU37" i="37"/>
  <c r="CH37" i="37" s="1"/>
  <c r="AY37" i="37"/>
  <c r="BC37" i="37"/>
  <c r="BM37" i="37"/>
  <c r="BQ37" i="37"/>
  <c r="BU37" i="37"/>
  <c r="BY37" i="37"/>
  <c r="CC37" i="37"/>
  <c r="CG37" i="37"/>
  <c r="CK37" i="37"/>
  <c r="CO37" i="37"/>
  <c r="CS37" i="37"/>
  <c r="CW37" i="37"/>
  <c r="CX39" i="37"/>
  <c r="CV39" i="37"/>
  <c r="CT39" i="37"/>
  <c r="CR39" i="37"/>
  <c r="CP39" i="37"/>
  <c r="CN39" i="37"/>
  <c r="CL39" i="37"/>
  <c r="CJ39" i="37"/>
  <c r="CB39" i="37"/>
  <c r="BZ39" i="37"/>
  <c r="BX39" i="37"/>
  <c r="BV39" i="37"/>
  <c r="BT39" i="37"/>
  <c r="BR39" i="37"/>
  <c r="BP39" i="37"/>
  <c r="BN39" i="37"/>
  <c r="BL39" i="37"/>
  <c r="BD39" i="37"/>
  <c r="BB39" i="37"/>
  <c r="AZ39" i="37"/>
  <c r="AX39" i="37"/>
  <c r="AV39" i="37"/>
  <c r="AT39" i="37"/>
  <c r="AR39" i="37"/>
  <c r="AP39" i="37"/>
  <c r="AN39" i="37"/>
  <c r="AQ39" i="37"/>
  <c r="AU39" i="37"/>
  <c r="CH39" i="37" s="1"/>
  <c r="AY39" i="37"/>
  <c r="BC39" i="37"/>
  <c r="BM39" i="37"/>
  <c r="BQ39" i="37"/>
  <c r="BU39" i="37"/>
  <c r="BY39" i="37"/>
  <c r="CC39" i="37"/>
  <c r="CG39" i="37"/>
  <c r="CK39" i="37"/>
  <c r="CO39" i="37"/>
  <c r="CS39" i="37"/>
  <c r="CW39" i="37"/>
  <c r="CX41" i="37"/>
  <c r="CV41" i="37"/>
  <c r="CT41" i="37"/>
  <c r="CR41" i="37"/>
  <c r="CP41" i="37"/>
  <c r="CN41" i="37"/>
  <c r="CL41" i="37"/>
  <c r="CJ41" i="37"/>
  <c r="CB41" i="37"/>
  <c r="BZ41" i="37"/>
  <c r="BX41" i="37"/>
  <c r="BV41" i="37"/>
  <c r="BT41" i="37"/>
  <c r="BR41" i="37"/>
  <c r="BP41" i="37"/>
  <c r="BN41" i="37"/>
  <c r="BL41" i="37"/>
  <c r="BD41" i="37"/>
  <c r="BB41" i="37"/>
  <c r="AZ41" i="37"/>
  <c r="AX41" i="37"/>
  <c r="AV41" i="37"/>
  <c r="AT41" i="37"/>
  <c r="AR41" i="37"/>
  <c r="AP41" i="37"/>
  <c r="AN41" i="37"/>
  <c r="AQ41" i="37"/>
  <c r="AU41" i="37"/>
  <c r="CH41" i="37" s="1"/>
  <c r="AY41" i="37"/>
  <c r="BC41" i="37"/>
  <c r="BM41" i="37"/>
  <c r="BQ41" i="37"/>
  <c r="BU41" i="37"/>
  <c r="BY41" i="37"/>
  <c r="CC41" i="37"/>
  <c r="CG41" i="37"/>
  <c r="CK41" i="37"/>
  <c r="CO41" i="37"/>
  <c r="CS41" i="37"/>
  <c r="CW41" i="37"/>
  <c r="CZ45" i="37"/>
  <c r="AN30" i="37"/>
  <c r="AP30" i="37"/>
  <c r="AR30" i="37"/>
  <c r="AT30" i="37"/>
  <c r="AV30" i="37"/>
  <c r="AX30" i="37"/>
  <c r="AZ30" i="37"/>
  <c r="BB30" i="37"/>
  <c r="BD30" i="37"/>
  <c r="BL30" i="37"/>
  <c r="BN30" i="37"/>
  <c r="BP30" i="37"/>
  <c r="BR30" i="37"/>
  <c r="BT30" i="37"/>
  <c r="BV30" i="37"/>
  <c r="BX30" i="37"/>
  <c r="BZ30" i="37"/>
  <c r="CB30" i="37"/>
  <c r="CJ30" i="37"/>
  <c r="CL30" i="37"/>
  <c r="CN30" i="37"/>
  <c r="CP30" i="37"/>
  <c r="CR30" i="37"/>
  <c r="CT30" i="37"/>
  <c r="CV30" i="37"/>
  <c r="AO31" i="37"/>
  <c r="AQ31" i="37"/>
  <c r="AS31" i="37"/>
  <c r="AU31" i="37"/>
  <c r="CG31" i="37" s="1"/>
  <c r="AW31" i="37"/>
  <c r="AY31" i="37"/>
  <c r="BA31" i="37"/>
  <c r="BC31" i="37"/>
  <c r="BE31" i="37"/>
  <c r="BM31" i="37"/>
  <c r="BO31" i="37"/>
  <c r="BQ31" i="37"/>
  <c r="BS31" i="37"/>
  <c r="DA31" i="37" s="1"/>
  <c r="BU31" i="37"/>
  <c r="BW31" i="37"/>
  <c r="BY31" i="37"/>
  <c r="CA31" i="37"/>
  <c r="CC31" i="37"/>
  <c r="CK31" i="37"/>
  <c r="CM31" i="37"/>
  <c r="CO31" i="37"/>
  <c r="CQ31" i="37"/>
  <c r="CS31" i="37"/>
  <c r="CU31" i="37"/>
  <c r="CW31" i="37"/>
  <c r="AN32" i="37"/>
  <c r="AP32" i="37"/>
  <c r="AR32" i="37"/>
  <c r="AT32" i="37"/>
  <c r="AV32" i="37"/>
  <c r="AX32" i="37"/>
  <c r="AZ32" i="37"/>
  <c r="BB32" i="37"/>
  <c r="BD32" i="37"/>
  <c r="BL32" i="37"/>
  <c r="BN32" i="37"/>
  <c r="BP32" i="37"/>
  <c r="BR32" i="37"/>
  <c r="BT32" i="37"/>
  <c r="BV32" i="37"/>
  <c r="BX32" i="37"/>
  <c r="BZ32" i="37"/>
  <c r="CB32" i="37"/>
  <c r="CJ32" i="37"/>
  <c r="CL32" i="37"/>
  <c r="CN32" i="37"/>
  <c r="CP32" i="37"/>
  <c r="CR32" i="37"/>
  <c r="CT32" i="37"/>
  <c r="CV32" i="37"/>
  <c r="CX33" i="37"/>
  <c r="CV33" i="37"/>
  <c r="CT33" i="37"/>
  <c r="CR33" i="37"/>
  <c r="CP33" i="37"/>
  <c r="CN33" i="37"/>
  <c r="AO33" i="37"/>
  <c r="AQ33" i="37"/>
  <c r="AS33" i="37"/>
  <c r="AU33" i="37"/>
  <c r="CG33" i="37" s="1"/>
  <c r="AW33" i="37"/>
  <c r="AY33" i="37"/>
  <c r="BA33" i="37"/>
  <c r="BC33" i="37"/>
  <c r="BE33" i="37"/>
  <c r="BM33" i="37"/>
  <c r="BO33" i="37"/>
  <c r="BQ33" i="37"/>
  <c r="BS33" i="37"/>
  <c r="DA33" i="37" s="1"/>
  <c r="BU33" i="37"/>
  <c r="BW33" i="37"/>
  <c r="BY33" i="37"/>
  <c r="CA33" i="37"/>
  <c r="CC33" i="37"/>
  <c r="CK33" i="37"/>
  <c r="CM33" i="37"/>
  <c r="CQ33" i="37"/>
  <c r="CU33" i="37"/>
  <c r="CY33" i="37"/>
  <c r="AO35" i="37"/>
  <c r="AS35" i="37"/>
  <c r="AW35" i="37"/>
  <c r="BA35" i="37"/>
  <c r="BE35" i="37"/>
  <c r="BO35" i="37"/>
  <c r="BS35" i="37"/>
  <c r="DA35" i="37" s="1"/>
  <c r="BW35" i="37"/>
  <c r="CA35" i="37"/>
  <c r="CM35" i="37"/>
  <c r="CQ35" i="37"/>
  <c r="CU35" i="37"/>
  <c r="CY35" i="37"/>
  <c r="AO37" i="37"/>
  <c r="AS37" i="37"/>
  <c r="AW37" i="37"/>
  <c r="BA37" i="37"/>
  <c r="BE37" i="37"/>
  <c r="BO37" i="37"/>
  <c r="BS37" i="37"/>
  <c r="DA37" i="37" s="1"/>
  <c r="BW37" i="37"/>
  <c r="CA37" i="37"/>
  <c r="CM37" i="37"/>
  <c r="CQ37" i="37"/>
  <c r="CU37" i="37"/>
  <c r="CY37" i="37"/>
  <c r="AO39" i="37"/>
  <c r="AS39" i="37"/>
  <c r="AW39" i="37"/>
  <c r="BA39" i="37"/>
  <c r="BE39" i="37"/>
  <c r="BO39" i="37"/>
  <c r="BS39" i="37"/>
  <c r="DA39" i="37" s="1"/>
  <c r="BW39" i="37"/>
  <c r="CA39" i="37"/>
  <c r="CM39" i="37"/>
  <c r="CQ39" i="37"/>
  <c r="CU39" i="37"/>
  <c r="CY39" i="37"/>
  <c r="AO41" i="37"/>
  <c r="AS41" i="37"/>
  <c r="AW41" i="37"/>
  <c r="BA41" i="37"/>
  <c r="BE41" i="37"/>
  <c r="BO41" i="37"/>
  <c r="BS41" i="37"/>
  <c r="DA41" i="37" s="1"/>
  <c r="BW41" i="37"/>
  <c r="CA41" i="37"/>
  <c r="CM41" i="37"/>
  <c r="CQ41" i="37"/>
  <c r="CU41" i="37"/>
  <c r="CY41" i="37"/>
  <c r="DB43" i="37"/>
  <c r="CZ43" i="37"/>
  <c r="DA43" i="37"/>
  <c r="AO34" i="37"/>
  <c r="AQ34" i="37"/>
  <c r="AS34" i="37"/>
  <c r="AU34" i="37"/>
  <c r="CI34" i="37" s="1"/>
  <c r="AW34" i="37"/>
  <c r="AY34" i="37"/>
  <c r="BA34" i="37"/>
  <c r="BC34" i="37"/>
  <c r="BE34" i="37"/>
  <c r="BM34" i="37"/>
  <c r="BO34" i="37"/>
  <c r="BQ34" i="37"/>
  <c r="BS34" i="37"/>
  <c r="BU34" i="37"/>
  <c r="BW34" i="37"/>
  <c r="BY34" i="37"/>
  <c r="CA34" i="37"/>
  <c r="CC34" i="37"/>
  <c r="CK34" i="37"/>
  <c r="CM34" i="37"/>
  <c r="CO34" i="37"/>
  <c r="CQ34" i="37"/>
  <c r="CS34" i="37"/>
  <c r="CU34" i="37"/>
  <c r="CW34" i="37"/>
  <c r="AO36" i="37"/>
  <c r="AQ36" i="37"/>
  <c r="AS36" i="37"/>
  <c r="AU36" i="37"/>
  <c r="CI36" i="37" s="1"/>
  <c r="AW36" i="37"/>
  <c r="AY36" i="37"/>
  <c r="BA36" i="37"/>
  <c r="BC36" i="37"/>
  <c r="BE36" i="37"/>
  <c r="BM36" i="37"/>
  <c r="BO36" i="37"/>
  <c r="BQ36" i="37"/>
  <c r="BS36" i="37"/>
  <c r="DC36" i="37" s="1"/>
  <c r="BU36" i="37"/>
  <c r="BW36" i="37"/>
  <c r="BY36" i="37"/>
  <c r="CA36" i="37"/>
  <c r="CC36" i="37"/>
  <c r="CK36" i="37"/>
  <c r="CM36" i="37"/>
  <c r="CO36" i="37"/>
  <c r="CQ36" i="37"/>
  <c r="CS36" i="37"/>
  <c r="CU36" i="37"/>
  <c r="CW36" i="37"/>
  <c r="AO38" i="37"/>
  <c r="AQ38" i="37"/>
  <c r="AS38" i="37"/>
  <c r="AU38" i="37"/>
  <c r="CI38" i="37" s="1"/>
  <c r="AW38" i="37"/>
  <c r="AY38" i="37"/>
  <c r="BA38" i="37"/>
  <c r="BC38" i="37"/>
  <c r="BE38" i="37"/>
  <c r="BM38" i="37"/>
  <c r="BO38" i="37"/>
  <c r="BQ38" i="37"/>
  <c r="BS38" i="37"/>
  <c r="BU38" i="37"/>
  <c r="BW38" i="37"/>
  <c r="BY38" i="37"/>
  <c r="CA38" i="37"/>
  <c r="CC38" i="37"/>
  <c r="CK38" i="37"/>
  <c r="CM38" i="37"/>
  <c r="CO38" i="37"/>
  <c r="CQ38" i="37"/>
  <c r="CS38" i="37"/>
  <c r="CU38" i="37"/>
  <c r="CW38" i="37"/>
  <c r="AO40" i="37"/>
  <c r="AQ40" i="37"/>
  <c r="AS40" i="37"/>
  <c r="AU40" i="37"/>
  <c r="CI40" i="37" s="1"/>
  <c r="AW40" i="37"/>
  <c r="AY40" i="37"/>
  <c r="BA40" i="37"/>
  <c r="BC40" i="37"/>
  <c r="BE40" i="37"/>
  <c r="BM40" i="37"/>
  <c r="BO40" i="37"/>
  <c r="BQ40" i="37"/>
  <c r="BS40" i="37"/>
  <c r="BU40" i="37"/>
  <c r="BW40" i="37"/>
  <c r="BY40" i="37"/>
  <c r="CA40" i="37"/>
  <c r="CC40" i="37"/>
  <c r="CK40" i="37"/>
  <c r="CM40" i="37"/>
  <c r="CO40" i="37"/>
  <c r="CQ40" i="37"/>
  <c r="CS40" i="37"/>
  <c r="CU40" i="37"/>
  <c r="CW40" i="37"/>
  <c r="CY42" i="37"/>
  <c r="CW42" i="37"/>
  <c r="CU42" i="37"/>
  <c r="AO42" i="37"/>
  <c r="AQ42" i="37"/>
  <c r="AS42" i="37"/>
  <c r="AU42" i="37"/>
  <c r="CG42" i="37" s="1"/>
  <c r="AW42" i="37"/>
  <c r="AY42" i="37"/>
  <c r="BA42" i="37"/>
  <c r="BC42" i="37"/>
  <c r="BE42" i="37"/>
  <c r="BM42" i="37"/>
  <c r="BO42" i="37"/>
  <c r="BQ42" i="37"/>
  <c r="BS42" i="37"/>
  <c r="DB42" i="37" s="1"/>
  <c r="BU42" i="37"/>
  <c r="BW42" i="37"/>
  <c r="BY42" i="37"/>
  <c r="CA42" i="37"/>
  <c r="CC42" i="37"/>
  <c r="CK42" i="37"/>
  <c r="CM42" i="37"/>
  <c r="CO42" i="37"/>
  <c r="CQ42" i="37"/>
  <c r="CS42" i="37"/>
  <c r="CV42" i="37"/>
  <c r="CZ42" i="37"/>
  <c r="CX43" i="37"/>
  <c r="CV43" i="37"/>
  <c r="CT43" i="37"/>
  <c r="CR43" i="37"/>
  <c r="CP43" i="37"/>
  <c r="CN43" i="37"/>
  <c r="CL43" i="37"/>
  <c r="CJ43" i="37"/>
  <c r="CB43" i="37"/>
  <c r="BZ43" i="37"/>
  <c r="BX43" i="37"/>
  <c r="BV43" i="37"/>
  <c r="BT43" i="37"/>
  <c r="BR43" i="37"/>
  <c r="BP43" i="37"/>
  <c r="BN43" i="37"/>
  <c r="BL43" i="37"/>
  <c r="BD43" i="37"/>
  <c r="BB43" i="37"/>
  <c r="AZ43" i="37"/>
  <c r="AX43" i="37"/>
  <c r="AV43" i="37"/>
  <c r="AT43" i="37"/>
  <c r="AR43" i="37"/>
  <c r="AP43" i="37"/>
  <c r="AN43" i="37"/>
  <c r="AQ43" i="37"/>
  <c r="AU43" i="37"/>
  <c r="CG43" i="37" s="1"/>
  <c r="AY43" i="37"/>
  <c r="BC43" i="37"/>
  <c r="BM43" i="37"/>
  <c r="BQ43" i="37"/>
  <c r="BU43" i="37"/>
  <c r="BY43" i="37"/>
  <c r="CC43" i="37"/>
  <c r="CK43" i="37"/>
  <c r="CO43" i="37"/>
  <c r="CS43" i="37"/>
  <c r="CW43" i="37"/>
  <c r="CX45" i="37"/>
  <c r="CV45" i="37"/>
  <c r="CT45" i="37"/>
  <c r="CR45" i="37"/>
  <c r="CP45" i="37"/>
  <c r="CN45" i="37"/>
  <c r="CL45" i="37"/>
  <c r="CJ45" i="37"/>
  <c r="CB45" i="37"/>
  <c r="BZ45" i="37"/>
  <c r="BX45" i="37"/>
  <c r="BV45" i="37"/>
  <c r="BT45" i="37"/>
  <c r="BR45" i="37"/>
  <c r="BP45" i="37"/>
  <c r="BN45" i="37"/>
  <c r="BL45" i="37"/>
  <c r="BD45" i="37"/>
  <c r="BB45" i="37"/>
  <c r="AZ45" i="37"/>
  <c r="AX45" i="37"/>
  <c r="AV45" i="37"/>
  <c r="AT45" i="37"/>
  <c r="AR45" i="37"/>
  <c r="AP45" i="37"/>
  <c r="AN45" i="37"/>
  <c r="AQ45" i="37"/>
  <c r="AU45" i="37"/>
  <c r="CH45" i="37" s="1"/>
  <c r="AY45" i="37"/>
  <c r="BC45" i="37"/>
  <c r="BM45" i="37"/>
  <c r="BQ45" i="37"/>
  <c r="BU45" i="37"/>
  <c r="BY45" i="37"/>
  <c r="CC45" i="37"/>
  <c r="CK45" i="37"/>
  <c r="CO45" i="37"/>
  <c r="CS45" i="37"/>
  <c r="CW45" i="37"/>
  <c r="CY47" i="37"/>
  <c r="CW47" i="37"/>
  <c r="CU47" i="37"/>
  <c r="CS47" i="37"/>
  <c r="CQ47" i="37"/>
  <c r="CO47" i="37"/>
  <c r="CM47" i="37"/>
  <c r="CK47" i="37"/>
  <c r="CC47" i="37"/>
  <c r="CA47" i="37"/>
  <c r="BY47" i="37"/>
  <c r="BW47" i="37"/>
  <c r="BU47" i="37"/>
  <c r="BS47" i="37"/>
  <c r="DA47" i="37" s="1"/>
  <c r="BQ47" i="37"/>
  <c r="BO47" i="37"/>
  <c r="BM47" i="37"/>
  <c r="BE47" i="37"/>
  <c r="CX47" i="37"/>
  <c r="CT47" i="37"/>
  <c r="CP47" i="37"/>
  <c r="CL47" i="37"/>
  <c r="BZ47" i="37"/>
  <c r="BV47" i="37"/>
  <c r="BR47" i="37"/>
  <c r="BN47" i="37"/>
  <c r="BD47" i="37"/>
  <c r="BB47" i="37"/>
  <c r="AZ47" i="37"/>
  <c r="AX47" i="37"/>
  <c r="AV47" i="37"/>
  <c r="AT47" i="37"/>
  <c r="AR47" i="37"/>
  <c r="AP47" i="37"/>
  <c r="AN47" i="37"/>
  <c r="AQ47" i="37"/>
  <c r="AU47" i="37"/>
  <c r="CG47" i="37" s="1"/>
  <c r="AY47" i="37"/>
  <c r="BC47" i="37"/>
  <c r="BP47" i="37"/>
  <c r="BX47" i="37"/>
  <c r="CN47" i="37"/>
  <c r="CV47" i="37"/>
  <c r="CX48" i="37"/>
  <c r="CV48" i="37"/>
  <c r="CT48" i="37"/>
  <c r="CR48" i="37"/>
  <c r="CP48" i="37"/>
  <c r="CN48" i="37"/>
  <c r="CL48" i="37"/>
  <c r="CJ48" i="37"/>
  <c r="CB48" i="37"/>
  <c r="BZ48" i="37"/>
  <c r="BX48" i="37"/>
  <c r="BV48" i="37"/>
  <c r="BT48" i="37"/>
  <c r="BR48" i="37"/>
  <c r="BP48" i="37"/>
  <c r="BN48" i="37"/>
  <c r="BL48" i="37"/>
  <c r="BD48" i="37"/>
  <c r="BB48" i="37"/>
  <c r="AZ48" i="37"/>
  <c r="AX48" i="37"/>
  <c r="AV48" i="37"/>
  <c r="AT48" i="37"/>
  <c r="AR48" i="37"/>
  <c r="AP48" i="37"/>
  <c r="AN48" i="37"/>
  <c r="CY48" i="37"/>
  <c r="CU48" i="37"/>
  <c r="CQ48" i="37"/>
  <c r="CM48" i="37"/>
  <c r="CA48" i="37"/>
  <c r="BW48" i="37"/>
  <c r="BS48" i="37"/>
  <c r="DA48" i="37" s="1"/>
  <c r="BO48" i="37"/>
  <c r="BE48" i="37"/>
  <c r="BA48" i="37"/>
  <c r="AW48" i="37"/>
  <c r="AS48" i="37"/>
  <c r="AO48" i="37"/>
  <c r="AU48" i="37"/>
  <c r="CH48" i="37" s="1"/>
  <c r="BC48" i="37"/>
  <c r="BQ48" i="37"/>
  <c r="BY48" i="37"/>
  <c r="CO48" i="37"/>
  <c r="CW48" i="37"/>
  <c r="AO44" i="37"/>
  <c r="AQ44" i="37"/>
  <c r="AS44" i="37"/>
  <c r="AU44" i="37"/>
  <c r="CG44" i="37" s="1"/>
  <c r="AW44" i="37"/>
  <c r="AY44" i="37"/>
  <c r="BA44" i="37"/>
  <c r="BC44" i="37"/>
  <c r="BE44" i="37"/>
  <c r="BM44" i="37"/>
  <c r="BO44" i="37"/>
  <c r="BQ44" i="37"/>
  <c r="BS44" i="37"/>
  <c r="DA44" i="37" s="1"/>
  <c r="BU44" i="37"/>
  <c r="BW44" i="37"/>
  <c r="BY44" i="37"/>
  <c r="CA44" i="37"/>
  <c r="CC44" i="37"/>
  <c r="CK44" i="37"/>
  <c r="CM44" i="37"/>
  <c r="CO44" i="37"/>
  <c r="CQ44" i="37"/>
  <c r="CS44" i="37"/>
  <c r="CU44" i="37"/>
  <c r="CW44" i="37"/>
  <c r="AO46" i="37"/>
  <c r="AQ46" i="37"/>
  <c r="AS46" i="37"/>
  <c r="AU46" i="37"/>
  <c r="CG46" i="37" s="1"/>
  <c r="AW46" i="37"/>
  <c r="AY46" i="37"/>
  <c r="BA46" i="37"/>
  <c r="BC46" i="37"/>
  <c r="BE46" i="37"/>
  <c r="BM46" i="37"/>
  <c r="BO46" i="37"/>
  <c r="BQ46" i="37"/>
  <c r="BS46" i="37"/>
  <c r="DA46" i="37" s="1"/>
  <c r="BU46" i="37"/>
  <c r="BW46" i="37"/>
  <c r="BY46" i="37"/>
  <c r="CA46" i="37"/>
  <c r="CC46" i="37"/>
  <c r="CK46" i="37"/>
  <c r="CM46" i="37"/>
  <c r="CO46" i="37"/>
  <c r="CQ46" i="37"/>
  <c r="CS46" i="37"/>
  <c r="CU46" i="37"/>
  <c r="CW46" i="37"/>
  <c r="AO49" i="37"/>
  <c r="AQ49" i="37"/>
  <c r="AS49" i="37"/>
  <c r="AU49" i="37"/>
  <c r="CG49" i="37" s="1"/>
  <c r="AW49" i="37"/>
  <c r="AY49" i="37"/>
  <c r="BA49" i="37"/>
  <c r="BC49" i="37"/>
  <c r="BE49" i="37"/>
  <c r="BM49" i="37"/>
  <c r="BO49" i="37"/>
  <c r="BQ49" i="37"/>
  <c r="BS49" i="37"/>
  <c r="DA49" i="37" s="1"/>
  <c r="BU49" i="37"/>
  <c r="BW49" i="37"/>
  <c r="BY49" i="37"/>
  <c r="CA49" i="37"/>
  <c r="CC49" i="37"/>
  <c r="CK49" i="37"/>
  <c r="CM49" i="37"/>
  <c r="CO49" i="37"/>
  <c r="CQ49" i="37"/>
  <c r="CS49" i="37"/>
  <c r="CU49" i="37"/>
  <c r="CW49" i="37"/>
  <c r="DA51" i="37" l="1"/>
  <c r="DC37" i="37"/>
  <c r="CE39" i="37"/>
  <c r="CG35" i="37"/>
  <c r="CG77" i="37"/>
  <c r="CG70" i="37"/>
  <c r="CG64" i="37"/>
  <c r="DB66" i="37"/>
  <c r="DC87" i="37"/>
  <c r="DA58" i="37"/>
  <c r="CG34" i="37"/>
  <c r="DC81" i="37"/>
  <c r="CG61" i="37"/>
  <c r="DC58" i="37"/>
  <c r="DC66" i="37"/>
  <c r="DB58" i="37"/>
  <c r="CG45" i="37"/>
  <c r="CG86" i="37"/>
  <c r="CZ77" i="37"/>
  <c r="CG62" i="37"/>
  <c r="CG75" i="37"/>
  <c r="DC45" i="37"/>
  <c r="DC53" i="37"/>
  <c r="CF53" i="37"/>
  <c r="CG38" i="37"/>
  <c r="CE34" i="37"/>
  <c r="DB45" i="37"/>
  <c r="CZ88" i="37"/>
  <c r="CG88" i="37"/>
  <c r="CZ81" i="37"/>
  <c r="CG69" i="37"/>
  <c r="DA64" i="37"/>
  <c r="CG53" i="37"/>
  <c r="DC48" i="37"/>
  <c r="DB81" i="37"/>
  <c r="DC73" i="37"/>
  <c r="CG54" i="37"/>
  <c r="DC85" i="37"/>
  <c r="CZ64" i="37"/>
  <c r="CG81" i="37"/>
  <c r="CG82" i="37"/>
  <c r="DC79" i="37"/>
  <c r="CZ85" i="37"/>
  <c r="DC62" i="37"/>
  <c r="CZ56" i="37"/>
  <c r="CG68" i="37"/>
  <c r="DC32" i="37"/>
  <c r="DC30" i="37"/>
  <c r="CG89" i="37"/>
  <c r="CG84" i="37"/>
  <c r="DA62" i="37"/>
  <c r="CZ62" i="37"/>
  <c r="CG48" i="37"/>
  <c r="CG66" i="37"/>
  <c r="CG40" i="37"/>
  <c r="DA32" i="37"/>
  <c r="CG30" i="37"/>
  <c r="CG76" i="37"/>
  <c r="DC75" i="37"/>
  <c r="CE41" i="37"/>
  <c r="CZ32" i="37"/>
  <c r="CZ30" i="37"/>
  <c r="CF30" i="37"/>
  <c r="DB75" i="37"/>
  <c r="DA54" i="37"/>
  <c r="DB48" i="37"/>
  <c r="CF47" i="37"/>
  <c r="CE38" i="37"/>
  <c r="CG36" i="37"/>
  <c r="CI41" i="37"/>
  <c r="CE37" i="37"/>
  <c r="CI35" i="37"/>
  <c r="DC33" i="37"/>
  <c r="CF32" i="37"/>
  <c r="CG80" i="37"/>
  <c r="CG73" i="37"/>
  <c r="CG65" i="37"/>
  <c r="CG57" i="37"/>
  <c r="CF77" i="37"/>
  <c r="DA66" i="37"/>
  <c r="DA56" i="37"/>
  <c r="CD53" i="37"/>
  <c r="CG50" i="37"/>
  <c r="DA85" i="37"/>
  <c r="DC64" i="37"/>
  <c r="DC56" i="37"/>
  <c r="CI53" i="37"/>
  <c r="CE53" i="37"/>
  <c r="CF35" i="37"/>
  <c r="CE40" i="37"/>
  <c r="CE36" i="37"/>
  <c r="DC41" i="37"/>
  <c r="CI39" i="37"/>
  <c r="CI37" i="37"/>
  <c r="CE35" i="37"/>
  <c r="CD30" i="37"/>
  <c r="CG32" i="37"/>
  <c r="CI30" i="37"/>
  <c r="CE30" i="37"/>
  <c r="DC88" i="37"/>
  <c r="DB88" i="37"/>
  <c r="CG78" i="37"/>
  <c r="CG74" i="37"/>
  <c r="CZ83" i="37"/>
  <c r="CZ79" i="37"/>
  <c r="DC77" i="37"/>
  <c r="DB77" i="37"/>
  <c r="CZ75" i="37"/>
  <c r="DB73" i="37"/>
  <c r="CG71" i="37"/>
  <c r="CG67" i="37"/>
  <c r="CG63" i="37"/>
  <c r="CG59" i="37"/>
  <c r="CG55" i="37"/>
  <c r="CI77" i="37"/>
  <c r="DA70" i="37"/>
  <c r="DA60" i="37"/>
  <c r="DB54" i="37"/>
  <c r="CZ53" i="37"/>
  <c r="CG52" i="37"/>
  <c r="CD51" i="37"/>
  <c r="DC60" i="37"/>
  <c r="DA53" i="37"/>
  <c r="DC51" i="37"/>
  <c r="CG51" i="37"/>
  <c r="CI48" i="37"/>
  <c r="CD47" i="37"/>
  <c r="CI47" i="37"/>
  <c r="DC42" i="37"/>
  <c r="DB41" i="37"/>
  <c r="DB37" i="37"/>
  <c r="CF41" i="37"/>
  <c r="CF39" i="37"/>
  <c r="CF37" i="37"/>
  <c r="DB89" i="37"/>
  <c r="CZ89" i="37"/>
  <c r="DC89" i="37"/>
  <c r="CZ86" i="37"/>
  <c r="DB86" i="37"/>
  <c r="DC86" i="37"/>
  <c r="CZ84" i="37"/>
  <c r="DB84" i="37"/>
  <c r="DC84" i="37"/>
  <c r="CE88" i="37"/>
  <c r="CD88" i="37"/>
  <c r="CI87" i="37"/>
  <c r="CE87" i="37"/>
  <c r="CD87" i="37"/>
  <c r="CF87" i="37"/>
  <c r="CG87" i="37"/>
  <c r="CF48" i="37"/>
  <c r="CE47" i="37"/>
  <c r="DB33" i="37"/>
  <c r="CH89" i="37"/>
  <c r="CD89" i="37"/>
  <c r="CF89" i="37"/>
  <c r="CF86" i="37"/>
  <c r="CD86" i="37"/>
  <c r="CH86" i="37"/>
  <c r="CF84" i="37"/>
  <c r="CH84" i="37"/>
  <c r="CD84" i="37"/>
  <c r="CI84" i="37"/>
  <c r="CI89" i="37"/>
  <c r="CI88" i="37"/>
  <c r="CH88" i="37"/>
  <c r="CH87" i="37"/>
  <c r="CI86" i="37"/>
  <c r="DB87" i="37"/>
  <c r="CZ87" i="37"/>
  <c r="CE85" i="37"/>
  <c r="CI85" i="37"/>
  <c r="CD85" i="37"/>
  <c r="CH85" i="37"/>
  <c r="CI83" i="37"/>
  <c r="CE83" i="37"/>
  <c r="CD83" i="37"/>
  <c r="CH83" i="37"/>
  <c r="DC82" i="37"/>
  <c r="CH82" i="37"/>
  <c r="CD82" i="37"/>
  <c r="CF82" i="37"/>
  <c r="DB80" i="37"/>
  <c r="CZ80" i="37"/>
  <c r="DB78" i="37"/>
  <c r="CZ78" i="37"/>
  <c r="DB76" i="37"/>
  <c r="CZ76" i="37"/>
  <c r="CE74" i="37"/>
  <c r="DB74" i="37"/>
  <c r="CZ74" i="37"/>
  <c r="DC80" i="37"/>
  <c r="DC78" i="37"/>
  <c r="DC76" i="37"/>
  <c r="DC74" i="37"/>
  <c r="CZ73" i="37"/>
  <c r="CE71" i="37"/>
  <c r="CZ71" i="37"/>
  <c r="DB71" i="37"/>
  <c r="CZ69" i="37"/>
  <c r="DB69" i="37"/>
  <c r="CE67" i="37"/>
  <c r="CZ67" i="37"/>
  <c r="DB67" i="37"/>
  <c r="CZ65" i="37"/>
  <c r="DB65" i="37"/>
  <c r="CE63" i="37"/>
  <c r="CZ63" i="37"/>
  <c r="DB63" i="37"/>
  <c r="CZ61" i="37"/>
  <c r="DB61" i="37"/>
  <c r="CE59" i="37"/>
  <c r="CZ59" i="37"/>
  <c r="DB59" i="37"/>
  <c r="CZ57" i="37"/>
  <c r="DB57" i="37"/>
  <c r="CE55" i="37"/>
  <c r="CZ55" i="37"/>
  <c r="DB55" i="37"/>
  <c r="CI82" i="37"/>
  <c r="CI81" i="37"/>
  <c r="CF81" i="37"/>
  <c r="CE77" i="37"/>
  <c r="CD77" i="37"/>
  <c r="CI70" i="37"/>
  <c r="CE70" i="37"/>
  <c r="CD70" i="37"/>
  <c r="CH70" i="37"/>
  <c r="CI66" i="37"/>
  <c r="CE66" i="37"/>
  <c r="CD66" i="37"/>
  <c r="CH66" i="37"/>
  <c r="CI62" i="37"/>
  <c r="CE62" i="37"/>
  <c r="CD62" i="37"/>
  <c r="CH62" i="37"/>
  <c r="CI58" i="37"/>
  <c r="CE58" i="37"/>
  <c r="CD58" i="37"/>
  <c r="CH58" i="37"/>
  <c r="CE54" i="37"/>
  <c r="CZ54" i="37"/>
  <c r="DB52" i="37"/>
  <c r="CZ52" i="37"/>
  <c r="CE50" i="37"/>
  <c r="CZ50" i="37"/>
  <c r="DB50" i="37"/>
  <c r="CE79" i="37"/>
  <c r="CD79" i="37"/>
  <c r="CH79" i="37"/>
  <c r="CE75" i="37"/>
  <c r="CD75" i="37"/>
  <c r="CH75" i="37"/>
  <c r="DC71" i="37"/>
  <c r="DC69" i="37"/>
  <c r="DC67" i="37"/>
  <c r="DC65" i="37"/>
  <c r="DC63" i="37"/>
  <c r="DC61" i="37"/>
  <c r="DC59" i="37"/>
  <c r="DC57" i="37"/>
  <c r="DC55" i="37"/>
  <c r="DA82" i="37"/>
  <c r="CH80" i="37"/>
  <c r="CD80" i="37"/>
  <c r="CF80" i="37"/>
  <c r="CH78" i="37"/>
  <c r="CD78" i="37"/>
  <c r="CF78" i="37"/>
  <c r="CH76" i="37"/>
  <c r="CD76" i="37"/>
  <c r="CF76" i="37"/>
  <c r="CH74" i="37"/>
  <c r="CD74" i="37"/>
  <c r="CF74" i="37"/>
  <c r="CF73" i="37"/>
  <c r="CH73" i="37"/>
  <c r="CD73" i="37"/>
  <c r="CF71" i="37"/>
  <c r="CH71" i="37"/>
  <c r="CD71" i="37"/>
  <c r="CF69" i="37"/>
  <c r="CH69" i="37"/>
  <c r="CD69" i="37"/>
  <c r="CF67" i="37"/>
  <c r="CH67" i="37"/>
  <c r="CD67" i="37"/>
  <c r="CF65" i="37"/>
  <c r="CH65" i="37"/>
  <c r="CD65" i="37"/>
  <c r="CF63" i="37"/>
  <c r="CH63" i="37"/>
  <c r="CD63" i="37"/>
  <c r="CF61" i="37"/>
  <c r="CH61" i="37"/>
  <c r="CD61" i="37"/>
  <c r="CF59" i="37"/>
  <c r="CH59" i="37"/>
  <c r="CD59" i="37"/>
  <c r="CF57" i="37"/>
  <c r="CH57" i="37"/>
  <c r="CD57" i="37"/>
  <c r="CF55" i="37"/>
  <c r="CH55" i="37"/>
  <c r="CD55" i="37"/>
  <c r="CE81" i="37"/>
  <c r="CD81" i="37"/>
  <c r="CI78" i="37"/>
  <c r="CI73" i="37"/>
  <c r="CI72" i="37"/>
  <c r="CE72" i="37"/>
  <c r="CD72" i="37"/>
  <c r="CH72" i="37"/>
  <c r="CI69" i="37"/>
  <c r="CI68" i="37"/>
  <c r="CE68" i="37"/>
  <c r="CD68" i="37"/>
  <c r="CH68" i="37"/>
  <c r="CI65" i="37"/>
  <c r="CI64" i="37"/>
  <c r="CE64" i="37"/>
  <c r="CD64" i="37"/>
  <c r="CH64" i="37"/>
  <c r="CI61" i="37"/>
  <c r="CI60" i="37"/>
  <c r="CE60" i="37"/>
  <c r="CD60" i="37"/>
  <c r="CH60" i="37"/>
  <c r="CI57" i="37"/>
  <c r="CI56" i="37"/>
  <c r="CE56" i="37"/>
  <c r="CD56" i="37"/>
  <c r="CH56" i="37"/>
  <c r="CH54" i="37"/>
  <c r="CF54" i="37"/>
  <c r="CD54" i="37"/>
  <c r="CH52" i="37"/>
  <c r="CF52" i="37"/>
  <c r="CD52" i="37"/>
  <c r="CH50" i="37"/>
  <c r="CF50" i="37"/>
  <c r="CD50" i="37"/>
  <c r="CI80" i="37"/>
  <c r="CI79" i="37"/>
  <c r="CI76" i="37"/>
  <c r="CI75" i="37"/>
  <c r="DC52" i="37"/>
  <c r="CI52" i="37"/>
  <c r="DC50" i="37"/>
  <c r="CH49" i="37"/>
  <c r="CD49" i="37"/>
  <c r="CF49" i="37"/>
  <c r="CI49" i="37"/>
  <c r="DB47" i="37"/>
  <c r="CZ47" i="37"/>
  <c r="CH42" i="37"/>
  <c r="CD42" i="37"/>
  <c r="CF42" i="37"/>
  <c r="DB40" i="37"/>
  <c r="CZ40" i="37"/>
  <c r="DC40" i="37"/>
  <c r="CZ35" i="37"/>
  <c r="CH31" i="37"/>
  <c r="CF31" i="37"/>
  <c r="CD31" i="37"/>
  <c r="CF46" i="37"/>
  <c r="CD46" i="37"/>
  <c r="CH46" i="37"/>
  <c r="CF44" i="37"/>
  <c r="CH44" i="37"/>
  <c r="CD44" i="37"/>
  <c r="CE45" i="37"/>
  <c r="CI45" i="37"/>
  <c r="CD45" i="37"/>
  <c r="CI43" i="37"/>
  <c r="CE43" i="37"/>
  <c r="CD43" i="37"/>
  <c r="CH43" i="37"/>
  <c r="DB38" i="37"/>
  <c r="CZ38" i="37"/>
  <c r="DB36" i="37"/>
  <c r="CZ36" i="37"/>
  <c r="DB34" i="37"/>
  <c r="CZ34" i="37"/>
  <c r="CZ39" i="37"/>
  <c r="CH33" i="37"/>
  <c r="CF33" i="37"/>
  <c r="CD33" i="37"/>
  <c r="CI42" i="37"/>
  <c r="CH32" i="37"/>
  <c r="DB30" i="37"/>
  <c r="CI33" i="37"/>
  <c r="CE49" i="37"/>
  <c r="DB49" i="37"/>
  <c r="CZ49" i="37"/>
  <c r="DC49" i="37"/>
  <c r="CZ48" i="37"/>
  <c r="DC47" i="37"/>
  <c r="CE46" i="37"/>
  <c r="CZ46" i="37"/>
  <c r="DB46" i="37"/>
  <c r="CE44" i="37"/>
  <c r="CZ44" i="37"/>
  <c r="DB44" i="37"/>
  <c r="CE48" i="37"/>
  <c r="CD48" i="37"/>
  <c r="CH47" i="37"/>
  <c r="CI46" i="37"/>
  <c r="CF45" i="37"/>
  <c r="CI44" i="37"/>
  <c r="CF43" i="37"/>
  <c r="CE42" i="37"/>
  <c r="DA42" i="37"/>
  <c r="DA40" i="37"/>
  <c r="CH40" i="37"/>
  <c r="CD40" i="37"/>
  <c r="CF40" i="37"/>
  <c r="DA38" i="37"/>
  <c r="CH38" i="37"/>
  <c r="CD38" i="37"/>
  <c r="CF38" i="37"/>
  <c r="DA36" i="37"/>
  <c r="CH36" i="37"/>
  <c r="CD36" i="37"/>
  <c r="CF36" i="37"/>
  <c r="DA34" i="37"/>
  <c r="CH34" i="37"/>
  <c r="CD34" i="37"/>
  <c r="CF34" i="37"/>
  <c r="DC46" i="37"/>
  <c r="CZ41" i="37"/>
  <c r="DC39" i="37"/>
  <c r="DB39" i="37"/>
  <c r="DC38" i="37"/>
  <c r="CZ37" i="37"/>
  <c r="DC35" i="37"/>
  <c r="DB35" i="37"/>
  <c r="DC34" i="37"/>
  <c r="CE33" i="37"/>
  <c r="CZ33" i="37"/>
  <c r="CD32" i="37"/>
  <c r="CE31" i="37"/>
  <c r="DB31" i="37"/>
  <c r="CZ31" i="37"/>
  <c r="DC44" i="37"/>
  <c r="CD41" i="37"/>
  <c r="CD39" i="37"/>
  <c r="CD37" i="37"/>
  <c r="CD35" i="37"/>
  <c r="CI32" i="37"/>
  <c r="DC31" i="37"/>
  <c r="CI31" i="37"/>
  <c r="U191" i="24" l="1"/>
  <c r="Q191" i="24"/>
  <c r="U190" i="24"/>
  <c r="Q190" i="24"/>
  <c r="U189" i="24" l="1"/>
  <c r="Q189" i="24"/>
  <c r="U175" i="24"/>
  <c r="Q175" i="24"/>
  <c r="U174" i="24"/>
  <c r="Q174" i="24"/>
  <c r="M240" i="24"/>
  <c r="Q173" i="24" l="1"/>
  <c r="U173" i="24"/>
  <c r="M239" i="24"/>
  <c r="M238" i="24" s="1"/>
  <c r="D21" i="30"/>
  <c r="M236" i="24" l="1"/>
  <c r="M235" i="24"/>
  <c r="C36" i="30"/>
  <c r="D36" i="30" s="1"/>
  <c r="M234" i="24" s="1"/>
  <c r="O234" i="24" s="1"/>
  <c r="M241" i="24"/>
  <c r="M237" i="24"/>
  <c r="M232" i="24"/>
  <c r="M231" i="24"/>
  <c r="BK29" i="37" l="1"/>
  <c r="BJ29" i="37"/>
  <c r="BI29" i="37"/>
  <c r="BH29" i="37"/>
  <c r="BG29" i="37"/>
  <c r="BF29" i="37"/>
  <c r="AM29" i="37"/>
  <c r="CY29" i="37" s="1"/>
  <c r="AL29" i="37"/>
  <c r="AK29" i="37"/>
  <c r="AJ29" i="37"/>
  <c r="AI29" i="37"/>
  <c r="AH29" i="37"/>
  <c r="AG29" i="37"/>
  <c r="AF29" i="37"/>
  <c r="AE29" i="37"/>
  <c r="BK28" i="37"/>
  <c r="BJ28" i="37"/>
  <c r="BI28" i="37"/>
  <c r="BH28" i="37"/>
  <c r="BG28" i="37"/>
  <c r="BF28" i="37"/>
  <c r="AM28" i="37"/>
  <c r="CS28" i="37" s="1"/>
  <c r="AL28" i="37"/>
  <c r="AK28" i="37"/>
  <c r="AJ28" i="37"/>
  <c r="AI28" i="37"/>
  <c r="AH28" i="37"/>
  <c r="AG28" i="37"/>
  <c r="AF28" i="37"/>
  <c r="AE28" i="37"/>
  <c r="BK27" i="37"/>
  <c r="BJ27" i="37"/>
  <c r="BI27" i="37"/>
  <c r="BH27" i="37"/>
  <c r="BG27" i="37"/>
  <c r="BF27" i="37"/>
  <c r="AM27" i="37"/>
  <c r="CR27" i="37" s="1"/>
  <c r="AL27" i="37"/>
  <c r="AK27" i="37"/>
  <c r="AJ27" i="37"/>
  <c r="AI27" i="37"/>
  <c r="AH27" i="37"/>
  <c r="AG27" i="37"/>
  <c r="AF27" i="37"/>
  <c r="AE27" i="37"/>
  <c r="BK26" i="37"/>
  <c r="BJ26" i="37"/>
  <c r="BI26" i="37"/>
  <c r="BH26" i="37"/>
  <c r="BG26" i="37"/>
  <c r="BF26" i="37"/>
  <c r="AM26" i="37"/>
  <c r="CY26" i="37" s="1"/>
  <c r="AL26" i="37"/>
  <c r="AK26" i="37"/>
  <c r="AJ26" i="37"/>
  <c r="AI26" i="37"/>
  <c r="AH26" i="37"/>
  <c r="AG26" i="37"/>
  <c r="AF26" i="37"/>
  <c r="AE26" i="37"/>
  <c r="BK25" i="37"/>
  <c r="BJ25" i="37"/>
  <c r="BI25" i="37"/>
  <c r="BH25" i="37"/>
  <c r="BG25" i="37"/>
  <c r="BF25" i="37"/>
  <c r="AM25" i="37"/>
  <c r="CS25" i="37" s="1"/>
  <c r="AL25" i="37"/>
  <c r="AK25" i="37"/>
  <c r="AJ25" i="37"/>
  <c r="AI25" i="37"/>
  <c r="AH25" i="37"/>
  <c r="AG25" i="37"/>
  <c r="AF25" i="37"/>
  <c r="AE25" i="37"/>
  <c r="BK24" i="37"/>
  <c r="BJ24" i="37"/>
  <c r="BI24" i="37"/>
  <c r="BH24" i="37"/>
  <c r="BG24" i="37"/>
  <c r="BF24" i="37"/>
  <c r="AM24" i="37"/>
  <c r="CY24" i="37" s="1"/>
  <c r="AL24" i="37"/>
  <c r="AK24" i="37"/>
  <c r="AJ24" i="37"/>
  <c r="AI24" i="37"/>
  <c r="AH24" i="37"/>
  <c r="AG24" i="37"/>
  <c r="AF24" i="37"/>
  <c r="AE24" i="37"/>
  <c r="BK23" i="37"/>
  <c r="BJ23" i="37"/>
  <c r="BI23" i="37"/>
  <c r="BH23" i="37"/>
  <c r="BG23" i="37"/>
  <c r="BF23" i="37"/>
  <c r="AM23" i="37"/>
  <c r="CS23" i="37" s="1"/>
  <c r="AL23" i="37"/>
  <c r="AK23" i="37"/>
  <c r="AJ23" i="37"/>
  <c r="AI23" i="37"/>
  <c r="AH23" i="37"/>
  <c r="AG23" i="37"/>
  <c r="AF23" i="37"/>
  <c r="AE23" i="37"/>
  <c r="BK22" i="37"/>
  <c r="BJ22" i="37"/>
  <c r="BI22" i="37"/>
  <c r="BH22" i="37"/>
  <c r="BG22" i="37"/>
  <c r="BF22" i="37"/>
  <c r="AM22" i="37"/>
  <c r="CV22" i="37" s="1"/>
  <c r="AL22" i="37"/>
  <c r="AK22" i="37"/>
  <c r="AJ22" i="37"/>
  <c r="AI22" i="37"/>
  <c r="AH22" i="37"/>
  <c r="AG22" i="37"/>
  <c r="AF22" i="37"/>
  <c r="AE22" i="37"/>
  <c r="BK21" i="37"/>
  <c r="BJ21" i="37"/>
  <c r="BI21" i="37"/>
  <c r="BH21" i="37"/>
  <c r="BG21" i="37"/>
  <c r="BF21" i="37"/>
  <c r="AM21" i="37"/>
  <c r="CY21" i="37" s="1"/>
  <c r="AL21" i="37"/>
  <c r="AK21" i="37"/>
  <c r="AJ21" i="37"/>
  <c r="AI21" i="37"/>
  <c r="AH21" i="37"/>
  <c r="AG21" i="37"/>
  <c r="AF21" i="37"/>
  <c r="AE21" i="37"/>
  <c r="BK20" i="37"/>
  <c r="BJ20" i="37"/>
  <c r="BI20" i="37"/>
  <c r="BH20" i="37"/>
  <c r="BG20" i="37"/>
  <c r="BF20" i="37"/>
  <c r="AM20" i="37"/>
  <c r="CY20" i="37" s="1"/>
  <c r="AL20" i="37"/>
  <c r="AK20" i="37"/>
  <c r="AJ20" i="37"/>
  <c r="AI20" i="37"/>
  <c r="AH20" i="37"/>
  <c r="AG20" i="37"/>
  <c r="AF20" i="37"/>
  <c r="AE20" i="37"/>
  <c r="BK19" i="37"/>
  <c r="BJ19" i="37"/>
  <c r="BI19" i="37"/>
  <c r="BH19" i="37"/>
  <c r="BG19" i="37"/>
  <c r="BF19" i="37"/>
  <c r="AM19" i="37"/>
  <c r="CY19" i="37" s="1"/>
  <c r="AL19" i="37"/>
  <c r="AK19" i="37"/>
  <c r="AJ19" i="37"/>
  <c r="AI19" i="37"/>
  <c r="AH19" i="37"/>
  <c r="AG19" i="37"/>
  <c r="AF19" i="37"/>
  <c r="AE19" i="37"/>
  <c r="BK18" i="37"/>
  <c r="BJ18" i="37"/>
  <c r="BI18" i="37"/>
  <c r="BH18" i="37"/>
  <c r="BG18" i="37"/>
  <c r="BF18" i="37"/>
  <c r="AM18" i="37"/>
  <c r="AL18" i="37"/>
  <c r="AK18" i="37"/>
  <c r="AJ18" i="37"/>
  <c r="AI18" i="37"/>
  <c r="AH18" i="37"/>
  <c r="AG18" i="37"/>
  <c r="AF18" i="37"/>
  <c r="AE18" i="37"/>
  <c r="BK17" i="37"/>
  <c r="BJ17" i="37"/>
  <c r="BI17" i="37"/>
  <c r="BH17" i="37"/>
  <c r="BG17" i="37"/>
  <c r="BF17" i="37"/>
  <c r="AM17" i="37"/>
  <c r="AL17" i="37"/>
  <c r="AK17" i="37"/>
  <c r="AJ17" i="37"/>
  <c r="AI17" i="37"/>
  <c r="AH17" i="37"/>
  <c r="AG17" i="37"/>
  <c r="AF17" i="37"/>
  <c r="AE17" i="37"/>
  <c r="BK16" i="37"/>
  <c r="BJ16" i="37"/>
  <c r="BI16" i="37"/>
  <c r="BH16" i="37"/>
  <c r="BG16" i="37"/>
  <c r="BF16" i="37"/>
  <c r="AM16" i="37"/>
  <c r="CY16" i="37" s="1"/>
  <c r="AL16" i="37"/>
  <c r="AK16" i="37"/>
  <c r="AJ16" i="37"/>
  <c r="AI16" i="37"/>
  <c r="AH16" i="37"/>
  <c r="AG16" i="37"/>
  <c r="AF16" i="37"/>
  <c r="AE16" i="37"/>
  <c r="BK15" i="37"/>
  <c r="BJ15" i="37"/>
  <c r="BI15" i="37"/>
  <c r="BH15" i="37"/>
  <c r="BG15" i="37"/>
  <c r="BF15" i="37"/>
  <c r="AM15" i="37"/>
  <c r="BA15" i="37" s="1"/>
  <c r="AL15" i="37"/>
  <c r="AK15" i="37"/>
  <c r="AJ15" i="37"/>
  <c r="AI15" i="37"/>
  <c r="AH15" i="37"/>
  <c r="AG15" i="37"/>
  <c r="AF15" i="37"/>
  <c r="AE15" i="37"/>
  <c r="BK91" i="37"/>
  <c r="BJ91" i="37"/>
  <c r="BI91" i="37"/>
  <c r="BH91" i="37"/>
  <c r="BG91" i="37"/>
  <c r="BF91" i="37"/>
  <c r="AM91" i="37"/>
  <c r="CY91" i="37" s="1"/>
  <c r="AL91" i="37"/>
  <c r="AK91" i="37"/>
  <c r="AJ91" i="37"/>
  <c r="AI91" i="37"/>
  <c r="AH91" i="37"/>
  <c r="AG91" i="37"/>
  <c r="AF91" i="37"/>
  <c r="AE91" i="37"/>
  <c r="BK90" i="37"/>
  <c r="BJ90" i="37"/>
  <c r="BI90" i="37"/>
  <c r="BH90" i="37"/>
  <c r="BG90" i="37"/>
  <c r="BF90" i="37"/>
  <c r="AM90" i="37"/>
  <c r="CS90" i="37" s="1"/>
  <c r="AL90" i="37"/>
  <c r="AK90" i="37"/>
  <c r="AJ90" i="37"/>
  <c r="AI90" i="37"/>
  <c r="AH90" i="37"/>
  <c r="AG90" i="37"/>
  <c r="AF90" i="37"/>
  <c r="AE90" i="37"/>
  <c r="BK14" i="37"/>
  <c r="BJ14" i="37"/>
  <c r="BI14" i="37"/>
  <c r="BH14" i="37"/>
  <c r="BG14" i="37"/>
  <c r="BF14" i="37"/>
  <c r="AM14" i="37"/>
  <c r="AL14" i="37"/>
  <c r="AK14" i="37"/>
  <c r="AJ14" i="37"/>
  <c r="AI14" i="37"/>
  <c r="AH14" i="37"/>
  <c r="AG14" i="37"/>
  <c r="AF14" i="37"/>
  <c r="AE14" i="37"/>
  <c r="BK13" i="37"/>
  <c r="BJ13" i="37"/>
  <c r="BI13" i="37"/>
  <c r="BH13" i="37"/>
  <c r="BG13" i="37"/>
  <c r="BF13" i="37"/>
  <c r="AM13" i="37"/>
  <c r="CY13" i="37" s="1"/>
  <c r="AL13" i="37"/>
  <c r="AK13" i="37"/>
  <c r="AJ13" i="37"/>
  <c r="AI13" i="37"/>
  <c r="AH13" i="37"/>
  <c r="AG13" i="37"/>
  <c r="AF13" i="37"/>
  <c r="AE13" i="37"/>
  <c r="BK12" i="37"/>
  <c r="BJ12" i="37"/>
  <c r="BI12" i="37"/>
  <c r="BH12" i="37"/>
  <c r="BG12" i="37"/>
  <c r="BF12" i="37"/>
  <c r="AM12" i="37"/>
  <c r="AL12" i="37"/>
  <c r="AK12" i="37"/>
  <c r="AJ12" i="37"/>
  <c r="AI12" i="37"/>
  <c r="AH12" i="37"/>
  <c r="AG12" i="37"/>
  <c r="AF12" i="37"/>
  <c r="AE12" i="37"/>
  <c r="BK11" i="37"/>
  <c r="BJ11" i="37"/>
  <c r="BI11" i="37"/>
  <c r="BH11" i="37"/>
  <c r="BG11" i="37"/>
  <c r="BF11" i="37"/>
  <c r="AM11" i="37"/>
  <c r="CY11" i="37" s="1"/>
  <c r="AL11" i="37"/>
  <c r="AK11" i="37"/>
  <c r="AJ11" i="37"/>
  <c r="AI11" i="37"/>
  <c r="AH11" i="37"/>
  <c r="AG11" i="37"/>
  <c r="AF11" i="37"/>
  <c r="AE11" i="37"/>
  <c r="BK10" i="37"/>
  <c r="BJ10" i="37"/>
  <c r="BI10" i="37"/>
  <c r="BH10" i="37"/>
  <c r="BG10" i="37"/>
  <c r="BF10" i="37"/>
  <c r="AM10" i="37"/>
  <c r="CX10" i="37" s="1"/>
  <c r="AL10" i="37"/>
  <c r="AK10" i="37"/>
  <c r="AJ10" i="37"/>
  <c r="AI10" i="37"/>
  <c r="AH10" i="37"/>
  <c r="AG10" i="37"/>
  <c r="AF10" i="37"/>
  <c r="AE10" i="37"/>
  <c r="AO15" i="37" l="1"/>
  <c r="AN29" i="37"/>
  <c r="AN21" i="37"/>
  <c r="AV91" i="37"/>
  <c r="BR91" i="37"/>
  <c r="CN91" i="37"/>
  <c r="AW15" i="37"/>
  <c r="AR19" i="37"/>
  <c r="AZ19" i="37"/>
  <c r="AN91" i="37"/>
  <c r="BD91" i="37"/>
  <c r="BZ91" i="37"/>
  <c r="CV91" i="37"/>
  <c r="AN19" i="37"/>
  <c r="AV19" i="37"/>
  <c r="BD19" i="37"/>
  <c r="AN11" i="37"/>
  <c r="AR11" i="37"/>
  <c r="AV11" i="37"/>
  <c r="AZ11" i="37"/>
  <c r="BD11" i="37"/>
  <c r="BN11" i="37"/>
  <c r="BR11" i="37"/>
  <c r="BV11" i="37"/>
  <c r="BZ11" i="37"/>
  <c r="CJ11" i="37"/>
  <c r="CN11" i="37"/>
  <c r="CR11" i="37"/>
  <c r="CV11" i="37"/>
  <c r="AN13" i="37"/>
  <c r="AR13" i="37"/>
  <c r="AV13" i="37"/>
  <c r="AZ13" i="37"/>
  <c r="BD13" i="37"/>
  <c r="BN13" i="37"/>
  <c r="BR13" i="37"/>
  <c r="BV13" i="37"/>
  <c r="BZ13" i="37"/>
  <c r="CJ13" i="37"/>
  <c r="CN13" i="37"/>
  <c r="CR13" i="37"/>
  <c r="CV13" i="37"/>
  <c r="AN90" i="37"/>
  <c r="AV90" i="37"/>
  <c r="BD90" i="37"/>
  <c r="BU90" i="37"/>
  <c r="CO90" i="37"/>
  <c r="AR91" i="37"/>
  <c r="AZ91" i="37"/>
  <c r="BN91" i="37"/>
  <c r="BV91" i="37"/>
  <c r="CJ91" i="37"/>
  <c r="CR91" i="37"/>
  <c r="AS15" i="37"/>
  <c r="AN16" i="37"/>
  <c r="AR16" i="37"/>
  <c r="AV16" i="37"/>
  <c r="AZ16" i="37"/>
  <c r="BD16" i="37"/>
  <c r="BN16" i="37"/>
  <c r="BR16" i="37"/>
  <c r="BV16" i="37"/>
  <c r="BZ16" i="37"/>
  <c r="CJ16" i="37"/>
  <c r="CN16" i="37"/>
  <c r="CR16" i="37"/>
  <c r="CV16" i="37"/>
  <c r="AP19" i="37"/>
  <c r="AT19" i="37"/>
  <c r="AX19" i="37"/>
  <c r="BB19" i="37"/>
  <c r="BL19" i="37"/>
  <c r="BP19" i="37"/>
  <c r="BT19" i="37"/>
  <c r="BX19" i="37"/>
  <c r="CB19" i="37"/>
  <c r="CL19" i="37"/>
  <c r="CP19" i="37"/>
  <c r="CT19" i="37"/>
  <c r="CX19" i="37"/>
  <c r="AP21" i="37"/>
  <c r="AT21" i="37"/>
  <c r="AX21" i="37"/>
  <c r="BB21" i="37"/>
  <c r="BL21" i="37"/>
  <c r="BP21" i="37"/>
  <c r="BT21" i="37"/>
  <c r="BX21" i="37"/>
  <c r="CB21" i="37"/>
  <c r="CL21" i="37"/>
  <c r="CP21" i="37"/>
  <c r="CT21" i="37"/>
  <c r="CX21" i="37"/>
  <c r="AY23" i="37"/>
  <c r="BU23" i="37"/>
  <c r="CK23" i="37"/>
  <c r="AP24" i="37"/>
  <c r="AT24" i="37"/>
  <c r="AX24" i="37"/>
  <c r="BB24" i="37"/>
  <c r="BL24" i="37"/>
  <c r="BP24" i="37"/>
  <c r="BT24" i="37"/>
  <c r="BX24" i="37"/>
  <c r="CB24" i="37"/>
  <c r="CL24" i="37"/>
  <c r="CP24" i="37"/>
  <c r="CT24" i="37"/>
  <c r="CX24" i="37"/>
  <c r="AP26" i="37"/>
  <c r="AT26" i="37"/>
  <c r="AX26" i="37"/>
  <c r="BB26" i="37"/>
  <c r="BL26" i="37"/>
  <c r="BP26" i="37"/>
  <c r="BT26" i="37"/>
  <c r="BX26" i="37"/>
  <c r="CB26" i="37"/>
  <c r="CL26" i="37"/>
  <c r="CP26" i="37"/>
  <c r="CT26" i="37"/>
  <c r="CX26" i="37"/>
  <c r="AR29" i="37"/>
  <c r="AV29" i="37"/>
  <c r="AZ29" i="37"/>
  <c r="BD29" i="37"/>
  <c r="BN29" i="37"/>
  <c r="BR29" i="37"/>
  <c r="BV29" i="37"/>
  <c r="BZ29" i="37"/>
  <c r="CJ29" i="37"/>
  <c r="CN29" i="37"/>
  <c r="CR29" i="37"/>
  <c r="CV29" i="37"/>
  <c r="AP11" i="37"/>
  <c r="AT11" i="37"/>
  <c r="AX11" i="37"/>
  <c r="BB11" i="37"/>
  <c r="BL11" i="37"/>
  <c r="BP11" i="37"/>
  <c r="BT11" i="37"/>
  <c r="BX11" i="37"/>
  <c r="CB11" i="37"/>
  <c r="CL11" i="37"/>
  <c r="CP11" i="37"/>
  <c r="CT11" i="37"/>
  <c r="CX11" i="37"/>
  <c r="AP13" i="37"/>
  <c r="AT13" i="37"/>
  <c r="AX13" i="37"/>
  <c r="BB13" i="37"/>
  <c r="BL13" i="37"/>
  <c r="BP13" i="37"/>
  <c r="BT13" i="37"/>
  <c r="BX13" i="37"/>
  <c r="CB13" i="37"/>
  <c r="CL13" i="37"/>
  <c r="CP13" i="37"/>
  <c r="CT13" i="37"/>
  <c r="CX13" i="37"/>
  <c r="AR90" i="37"/>
  <c r="AZ90" i="37"/>
  <c r="BN90" i="37"/>
  <c r="CC90" i="37"/>
  <c r="CW90" i="37"/>
  <c r="AP16" i="37"/>
  <c r="AT16" i="37"/>
  <c r="AX16" i="37"/>
  <c r="BB16" i="37"/>
  <c r="BL16" i="37"/>
  <c r="BP16" i="37"/>
  <c r="BT16" i="37"/>
  <c r="BX16" i="37"/>
  <c r="CB16" i="37"/>
  <c r="CL16" i="37"/>
  <c r="CP16" i="37"/>
  <c r="CT16" i="37"/>
  <c r="CX16" i="37"/>
  <c r="BN19" i="37"/>
  <c r="BR19" i="37"/>
  <c r="BV19" i="37"/>
  <c r="BZ19" i="37"/>
  <c r="CJ19" i="37"/>
  <c r="CN19" i="37"/>
  <c r="CR19" i="37"/>
  <c r="CV19" i="37"/>
  <c r="AR21" i="37"/>
  <c r="AV21" i="37"/>
  <c r="AZ21" i="37"/>
  <c r="BD21" i="37"/>
  <c r="BN21" i="37"/>
  <c r="BR21" i="37"/>
  <c r="BV21" i="37"/>
  <c r="BZ21" i="37"/>
  <c r="CJ21" i="37"/>
  <c r="CN21" i="37"/>
  <c r="CR21" i="37"/>
  <c r="CV21" i="37"/>
  <c r="AQ23" i="37"/>
  <c r="BM23" i="37"/>
  <c r="CC23" i="37"/>
  <c r="AN24" i="37"/>
  <c r="AR24" i="37"/>
  <c r="AV24" i="37"/>
  <c r="AZ24" i="37"/>
  <c r="BD24" i="37"/>
  <c r="BN24" i="37"/>
  <c r="BR24" i="37"/>
  <c r="BV24" i="37"/>
  <c r="BZ24" i="37"/>
  <c r="CJ24" i="37"/>
  <c r="CN24" i="37"/>
  <c r="CR24" i="37"/>
  <c r="CV24" i="37"/>
  <c r="AN26" i="37"/>
  <c r="AR26" i="37"/>
  <c r="AV26" i="37"/>
  <c r="AZ26" i="37"/>
  <c r="BD26" i="37"/>
  <c r="BN26" i="37"/>
  <c r="BR26" i="37"/>
  <c r="BV26" i="37"/>
  <c r="BZ26" i="37"/>
  <c r="CJ26" i="37"/>
  <c r="CN26" i="37"/>
  <c r="CR26" i="37"/>
  <c r="CV26" i="37"/>
  <c r="AP29" i="37"/>
  <c r="AT29" i="37"/>
  <c r="AX29" i="37"/>
  <c r="BB29" i="37"/>
  <c r="BL29" i="37"/>
  <c r="BP29" i="37"/>
  <c r="BT29" i="37"/>
  <c r="BX29" i="37"/>
  <c r="CB29" i="37"/>
  <c r="CL29" i="37"/>
  <c r="CP29" i="37"/>
  <c r="CT29" i="37"/>
  <c r="CX29" i="37"/>
  <c r="AP90" i="37"/>
  <c r="AT90" i="37"/>
  <c r="AX90" i="37"/>
  <c r="BB90" i="37"/>
  <c r="BL90" i="37"/>
  <c r="BQ90" i="37"/>
  <c r="BY90" i="37"/>
  <c r="CK90" i="37"/>
  <c r="AP91" i="37"/>
  <c r="AT91" i="37"/>
  <c r="AX91" i="37"/>
  <c r="BB91" i="37"/>
  <c r="BL91" i="37"/>
  <c r="BP91" i="37"/>
  <c r="BT91" i="37"/>
  <c r="BX91" i="37"/>
  <c r="CB91" i="37"/>
  <c r="CL91" i="37"/>
  <c r="CP91" i="37"/>
  <c r="CT91" i="37"/>
  <c r="CX91" i="37"/>
  <c r="AN20" i="37"/>
  <c r="AP20" i="37"/>
  <c r="AR20" i="37"/>
  <c r="AT20" i="37"/>
  <c r="AV20" i="37"/>
  <c r="AX20" i="37"/>
  <c r="AZ20" i="37"/>
  <c r="BB20" i="37"/>
  <c r="BD20" i="37"/>
  <c r="BL20" i="37"/>
  <c r="BN20" i="37"/>
  <c r="BP20" i="37"/>
  <c r="BR20" i="37"/>
  <c r="BT20" i="37"/>
  <c r="BV20" i="37"/>
  <c r="BX20" i="37"/>
  <c r="BZ20" i="37"/>
  <c r="CB20" i="37"/>
  <c r="CJ20" i="37"/>
  <c r="CL20" i="37"/>
  <c r="CN20" i="37"/>
  <c r="CP20" i="37"/>
  <c r="CR20" i="37"/>
  <c r="CT20" i="37"/>
  <c r="CV20" i="37"/>
  <c r="CX20" i="37"/>
  <c r="AO21" i="37"/>
  <c r="AQ21" i="37"/>
  <c r="AS21" i="37"/>
  <c r="AU21" i="37"/>
  <c r="CG21" i="37" s="1"/>
  <c r="AW21" i="37"/>
  <c r="AY21" i="37"/>
  <c r="BA21" i="37"/>
  <c r="BC21" i="37"/>
  <c r="BE21" i="37"/>
  <c r="BM21" i="37"/>
  <c r="BO21" i="37"/>
  <c r="BQ21" i="37"/>
  <c r="BS21" i="37"/>
  <c r="DC21" i="37" s="1"/>
  <c r="BU21" i="37"/>
  <c r="BW21" i="37"/>
  <c r="BY21" i="37"/>
  <c r="CA21" i="37"/>
  <c r="CC21" i="37"/>
  <c r="CK21" i="37"/>
  <c r="CM21" i="37"/>
  <c r="CO21" i="37"/>
  <c r="CQ21" i="37"/>
  <c r="CS21" i="37"/>
  <c r="CU21" i="37"/>
  <c r="CW21" i="37"/>
  <c r="AN22" i="37"/>
  <c r="AP22" i="37"/>
  <c r="AR22" i="37"/>
  <c r="AT22" i="37"/>
  <c r="AW22" i="37"/>
  <c r="BA22" i="37"/>
  <c r="BE22" i="37"/>
  <c r="BO22" i="37"/>
  <c r="BS22" i="37"/>
  <c r="CZ22" i="37" s="1"/>
  <c r="BW22" i="37"/>
  <c r="CA22" i="37"/>
  <c r="CM22" i="37"/>
  <c r="CQ22" i="37"/>
  <c r="CX23" i="37"/>
  <c r="CV23" i="37"/>
  <c r="CT23" i="37"/>
  <c r="CR23" i="37"/>
  <c r="CP23" i="37"/>
  <c r="CN23" i="37"/>
  <c r="CL23" i="37"/>
  <c r="CJ23" i="37"/>
  <c r="CB23" i="37"/>
  <c r="BZ23" i="37"/>
  <c r="BX23" i="37"/>
  <c r="BV23" i="37"/>
  <c r="BT23" i="37"/>
  <c r="BR23" i="37"/>
  <c r="BP23" i="37"/>
  <c r="BN23" i="37"/>
  <c r="BL23" i="37"/>
  <c r="BD23" i="37"/>
  <c r="BB23" i="37"/>
  <c r="AZ23" i="37"/>
  <c r="AX23" i="37"/>
  <c r="AV23" i="37"/>
  <c r="AT23" i="37"/>
  <c r="AR23" i="37"/>
  <c r="AP23" i="37"/>
  <c r="AN23" i="37"/>
  <c r="CY23" i="37"/>
  <c r="CU23" i="37"/>
  <c r="CQ23" i="37"/>
  <c r="CM23" i="37"/>
  <c r="CA23" i="37"/>
  <c r="BW23" i="37"/>
  <c r="BS23" i="37"/>
  <c r="DA23" i="37" s="1"/>
  <c r="BO23" i="37"/>
  <c r="BE23" i="37"/>
  <c r="BA23" i="37"/>
  <c r="AW23" i="37"/>
  <c r="AS23" i="37"/>
  <c r="AO23" i="37"/>
  <c r="AU23" i="37"/>
  <c r="CF23" i="37" s="1"/>
  <c r="BC23" i="37"/>
  <c r="BQ23" i="37"/>
  <c r="BY23" i="37"/>
  <c r="CG23" i="37"/>
  <c r="CO23" i="37"/>
  <c r="CW23" i="37"/>
  <c r="AQ25" i="37"/>
  <c r="AY25" i="37"/>
  <c r="BM25" i="37"/>
  <c r="BU25" i="37"/>
  <c r="CC25" i="37"/>
  <c r="CK25" i="37"/>
  <c r="AO20" i="37"/>
  <c r="AQ20" i="37"/>
  <c r="AS20" i="37"/>
  <c r="AU20" i="37"/>
  <c r="CF20" i="37" s="1"/>
  <c r="AW20" i="37"/>
  <c r="AY20" i="37"/>
  <c r="BA20" i="37"/>
  <c r="BC20" i="37"/>
  <c r="BE20" i="37"/>
  <c r="BM20" i="37"/>
  <c r="BO20" i="37"/>
  <c r="BQ20" i="37"/>
  <c r="BS20" i="37"/>
  <c r="DC20" i="37" s="1"/>
  <c r="BU20" i="37"/>
  <c r="BW20" i="37"/>
  <c r="BY20" i="37"/>
  <c r="CA20" i="37"/>
  <c r="CC20" i="37"/>
  <c r="CK20" i="37"/>
  <c r="CM20" i="37"/>
  <c r="CO20" i="37"/>
  <c r="CQ20" i="37"/>
  <c r="CS20" i="37"/>
  <c r="CU20" i="37"/>
  <c r="CW20" i="37"/>
  <c r="CY22" i="37"/>
  <c r="CW22" i="37"/>
  <c r="CU22" i="37"/>
  <c r="CX22" i="37"/>
  <c r="CT22" i="37"/>
  <c r="CR22" i="37"/>
  <c r="CP22" i="37"/>
  <c r="CN22" i="37"/>
  <c r="CL22" i="37"/>
  <c r="CJ22" i="37"/>
  <c r="CB22" i="37"/>
  <c r="BZ22" i="37"/>
  <c r="BX22" i="37"/>
  <c r="BV22" i="37"/>
  <c r="BT22" i="37"/>
  <c r="BR22" i="37"/>
  <c r="BP22" i="37"/>
  <c r="BN22" i="37"/>
  <c r="BL22" i="37"/>
  <c r="BD22" i="37"/>
  <c r="BB22" i="37"/>
  <c r="AZ22" i="37"/>
  <c r="AX22" i="37"/>
  <c r="AV22" i="37"/>
  <c r="AO22" i="37"/>
  <c r="AQ22" i="37"/>
  <c r="AS22" i="37"/>
  <c r="AU22" i="37"/>
  <c r="CI22" i="37" s="1"/>
  <c r="AY22" i="37"/>
  <c r="BC22" i="37"/>
  <c r="BM22" i="37"/>
  <c r="BQ22" i="37"/>
  <c r="BU22" i="37"/>
  <c r="BY22" i="37"/>
  <c r="CC22" i="37"/>
  <c r="CG22" i="37"/>
  <c r="CK22" i="37"/>
  <c r="CO22" i="37"/>
  <c r="CS22" i="37"/>
  <c r="CX25" i="37"/>
  <c r="CV25" i="37"/>
  <c r="CT25" i="37"/>
  <c r="CR25" i="37"/>
  <c r="CP25" i="37"/>
  <c r="CN25" i="37"/>
  <c r="CL25" i="37"/>
  <c r="CJ25" i="37"/>
  <c r="CB25" i="37"/>
  <c r="BZ25" i="37"/>
  <c r="BX25" i="37"/>
  <c r="BV25" i="37"/>
  <c r="BT25" i="37"/>
  <c r="BR25" i="37"/>
  <c r="BP25" i="37"/>
  <c r="BN25" i="37"/>
  <c r="BL25" i="37"/>
  <c r="BD25" i="37"/>
  <c r="BB25" i="37"/>
  <c r="AZ25" i="37"/>
  <c r="AX25" i="37"/>
  <c r="AV25" i="37"/>
  <c r="AT25" i="37"/>
  <c r="AR25" i="37"/>
  <c r="AP25" i="37"/>
  <c r="AN25" i="37"/>
  <c r="CY25" i="37"/>
  <c r="CU25" i="37"/>
  <c r="CQ25" i="37"/>
  <c r="CM25" i="37"/>
  <c r="CA25" i="37"/>
  <c r="BW25" i="37"/>
  <c r="BS25" i="37"/>
  <c r="DA25" i="37" s="1"/>
  <c r="BO25" i="37"/>
  <c r="BE25" i="37"/>
  <c r="BA25" i="37"/>
  <c r="AW25" i="37"/>
  <c r="AS25" i="37"/>
  <c r="AO25" i="37"/>
  <c r="AU25" i="37"/>
  <c r="CF25" i="37" s="1"/>
  <c r="BC25" i="37"/>
  <c r="BQ25" i="37"/>
  <c r="BY25" i="37"/>
  <c r="CG25" i="37"/>
  <c r="CO25" i="37"/>
  <c r="CW25" i="37"/>
  <c r="AO27" i="37"/>
  <c r="AS27" i="37"/>
  <c r="AW27" i="37"/>
  <c r="BA27" i="37"/>
  <c r="BL27" i="37"/>
  <c r="BT27" i="37"/>
  <c r="CB27" i="37"/>
  <c r="CJ27" i="37"/>
  <c r="AQ28" i="37"/>
  <c r="AY28" i="37"/>
  <c r="BM28" i="37"/>
  <c r="BU28" i="37"/>
  <c r="CC28" i="37"/>
  <c r="CK28" i="37"/>
  <c r="CY27" i="37"/>
  <c r="CW27" i="37"/>
  <c r="CU27" i="37"/>
  <c r="CS27" i="37"/>
  <c r="CQ27" i="37"/>
  <c r="CO27" i="37"/>
  <c r="CM27" i="37"/>
  <c r="CK27" i="37"/>
  <c r="CC27" i="37"/>
  <c r="CA27" i="37"/>
  <c r="BY27" i="37"/>
  <c r="BW27" i="37"/>
  <c r="BU27" i="37"/>
  <c r="BS27" i="37"/>
  <c r="DA27" i="37" s="1"/>
  <c r="BQ27" i="37"/>
  <c r="BO27" i="37"/>
  <c r="BM27" i="37"/>
  <c r="BE27" i="37"/>
  <c r="CX27" i="37"/>
  <c r="CT27" i="37"/>
  <c r="CP27" i="37"/>
  <c r="CL27" i="37"/>
  <c r="BZ27" i="37"/>
  <c r="BV27" i="37"/>
  <c r="BR27" i="37"/>
  <c r="BN27" i="37"/>
  <c r="BD27" i="37"/>
  <c r="BB27" i="37"/>
  <c r="AZ27" i="37"/>
  <c r="AX27" i="37"/>
  <c r="AV27" i="37"/>
  <c r="AT27" i="37"/>
  <c r="AR27" i="37"/>
  <c r="AP27" i="37"/>
  <c r="AN27" i="37"/>
  <c r="AQ27" i="37"/>
  <c r="AU27" i="37"/>
  <c r="CG27" i="37" s="1"/>
  <c r="AY27" i="37"/>
  <c r="BC27" i="37"/>
  <c r="BP27" i="37"/>
  <c r="BX27" i="37"/>
  <c r="CN27" i="37"/>
  <c r="CV27" i="37"/>
  <c r="CX28" i="37"/>
  <c r="CV28" i="37"/>
  <c r="CT28" i="37"/>
  <c r="CR28" i="37"/>
  <c r="CP28" i="37"/>
  <c r="CN28" i="37"/>
  <c r="CL28" i="37"/>
  <c r="CJ28" i="37"/>
  <c r="CB28" i="37"/>
  <c r="BZ28" i="37"/>
  <c r="BX28" i="37"/>
  <c r="BV28" i="37"/>
  <c r="BT28" i="37"/>
  <c r="BR28" i="37"/>
  <c r="BP28" i="37"/>
  <c r="BN28" i="37"/>
  <c r="BL28" i="37"/>
  <c r="BD28" i="37"/>
  <c r="BB28" i="37"/>
  <c r="AZ28" i="37"/>
  <c r="AX28" i="37"/>
  <c r="AV28" i="37"/>
  <c r="AT28" i="37"/>
  <c r="AR28" i="37"/>
  <c r="AP28" i="37"/>
  <c r="AN28" i="37"/>
  <c r="CY28" i="37"/>
  <c r="CU28" i="37"/>
  <c r="CQ28" i="37"/>
  <c r="CM28" i="37"/>
  <c r="CA28" i="37"/>
  <c r="BW28" i="37"/>
  <c r="BS28" i="37"/>
  <c r="DA28" i="37" s="1"/>
  <c r="BO28" i="37"/>
  <c r="BE28" i="37"/>
  <c r="BA28" i="37"/>
  <c r="AW28" i="37"/>
  <c r="AS28" i="37"/>
  <c r="AO28" i="37"/>
  <c r="AU28" i="37"/>
  <c r="CH28" i="37" s="1"/>
  <c r="BC28" i="37"/>
  <c r="BQ28" i="37"/>
  <c r="BY28" i="37"/>
  <c r="CO28" i="37"/>
  <c r="CW28" i="37"/>
  <c r="AO24" i="37"/>
  <c r="AQ24" i="37"/>
  <c r="AS24" i="37"/>
  <c r="AU24" i="37"/>
  <c r="CG24" i="37" s="1"/>
  <c r="AW24" i="37"/>
  <c r="AY24" i="37"/>
  <c r="BA24" i="37"/>
  <c r="BC24" i="37"/>
  <c r="BE24" i="37"/>
  <c r="BM24" i="37"/>
  <c r="BO24" i="37"/>
  <c r="BQ24" i="37"/>
  <c r="BS24" i="37"/>
  <c r="DA24" i="37" s="1"/>
  <c r="BU24" i="37"/>
  <c r="BW24" i="37"/>
  <c r="BY24" i="37"/>
  <c r="CA24" i="37"/>
  <c r="CC24" i="37"/>
  <c r="CK24" i="37"/>
  <c r="CM24" i="37"/>
  <c r="CO24" i="37"/>
  <c r="CQ24" i="37"/>
  <c r="CS24" i="37"/>
  <c r="CU24" i="37"/>
  <c r="CW24" i="37"/>
  <c r="AO26" i="37"/>
  <c r="AQ26" i="37"/>
  <c r="AS26" i="37"/>
  <c r="AU26" i="37"/>
  <c r="CG26" i="37" s="1"/>
  <c r="AW26" i="37"/>
  <c r="AY26" i="37"/>
  <c r="BA26" i="37"/>
  <c r="BC26" i="37"/>
  <c r="BE26" i="37"/>
  <c r="BM26" i="37"/>
  <c r="BO26" i="37"/>
  <c r="BQ26" i="37"/>
  <c r="BS26" i="37"/>
  <c r="DA26" i="37" s="1"/>
  <c r="BU26" i="37"/>
  <c r="BW26" i="37"/>
  <c r="BY26" i="37"/>
  <c r="CA26" i="37"/>
  <c r="CC26" i="37"/>
  <c r="CK26" i="37"/>
  <c r="CM26" i="37"/>
  <c r="CO26" i="37"/>
  <c r="CQ26" i="37"/>
  <c r="CS26" i="37"/>
  <c r="CU26" i="37"/>
  <c r="CW26" i="37"/>
  <c r="AO29" i="37"/>
  <c r="AQ29" i="37"/>
  <c r="AS29" i="37"/>
  <c r="AU29" i="37"/>
  <c r="CG29" i="37" s="1"/>
  <c r="AW29" i="37"/>
  <c r="AY29" i="37"/>
  <c r="BA29" i="37"/>
  <c r="BC29" i="37"/>
  <c r="BE29" i="37"/>
  <c r="BM29" i="37"/>
  <c r="BO29" i="37"/>
  <c r="BQ29" i="37"/>
  <c r="BS29" i="37"/>
  <c r="DA29" i="37" s="1"/>
  <c r="BU29" i="37"/>
  <c r="BW29" i="37"/>
  <c r="BY29" i="37"/>
  <c r="CA29" i="37"/>
  <c r="CC29" i="37"/>
  <c r="CK29" i="37"/>
  <c r="CM29" i="37"/>
  <c r="CO29" i="37"/>
  <c r="CQ29" i="37"/>
  <c r="CS29" i="37"/>
  <c r="CU29" i="37"/>
  <c r="CW29" i="37"/>
  <c r="CX15" i="37"/>
  <c r="CV15" i="37"/>
  <c r="CT15" i="37"/>
  <c r="CR15" i="37"/>
  <c r="CP15" i="37"/>
  <c r="CN15" i="37"/>
  <c r="CL15" i="37"/>
  <c r="CJ15" i="37"/>
  <c r="CB15" i="37"/>
  <c r="BZ15" i="37"/>
  <c r="BX15" i="37"/>
  <c r="BV15" i="37"/>
  <c r="BT15" i="37"/>
  <c r="BR15" i="37"/>
  <c r="BP15" i="37"/>
  <c r="BN15" i="37"/>
  <c r="BL15" i="37"/>
  <c r="BD15" i="37"/>
  <c r="BB15" i="37"/>
  <c r="AZ15" i="37"/>
  <c r="AX15" i="37"/>
  <c r="AV15" i="37"/>
  <c r="AT15" i="37"/>
  <c r="AR15" i="37"/>
  <c r="AP15" i="37"/>
  <c r="AN15" i="37"/>
  <c r="CY15" i="37"/>
  <c r="CW15" i="37"/>
  <c r="CU15" i="37"/>
  <c r="CS15" i="37"/>
  <c r="CQ15" i="37"/>
  <c r="CO15" i="37"/>
  <c r="CM15" i="37"/>
  <c r="CK15" i="37"/>
  <c r="CC15" i="37"/>
  <c r="CA15" i="37"/>
  <c r="BY15" i="37"/>
  <c r="BW15" i="37"/>
  <c r="BU15" i="37"/>
  <c r="BS15" i="37"/>
  <c r="DB15" i="37" s="1"/>
  <c r="BQ15" i="37"/>
  <c r="BO15" i="37"/>
  <c r="BM15" i="37"/>
  <c r="BE15" i="37"/>
  <c r="AQ15" i="37"/>
  <c r="AU15" i="37"/>
  <c r="CF15" i="37" s="1"/>
  <c r="AY15" i="37"/>
  <c r="BC15" i="37"/>
  <c r="CY17" i="37"/>
  <c r="CW17" i="37"/>
  <c r="CU17" i="37"/>
  <c r="CS17" i="37"/>
  <c r="CQ17" i="37"/>
  <c r="CO17" i="37"/>
  <c r="CM17" i="37"/>
  <c r="CK17" i="37"/>
  <c r="CC17" i="37"/>
  <c r="CA17" i="37"/>
  <c r="BY17" i="37"/>
  <c r="BW17" i="37"/>
  <c r="BU17" i="37"/>
  <c r="BS17" i="37"/>
  <c r="DC17" i="37" s="1"/>
  <c r="BQ17" i="37"/>
  <c r="BO17" i="37"/>
  <c r="BM17" i="37"/>
  <c r="BE17" i="37"/>
  <c r="AO17" i="37"/>
  <c r="AQ17" i="37"/>
  <c r="AS17" i="37"/>
  <c r="AU17" i="37"/>
  <c r="CG17" i="37" s="1"/>
  <c r="AW17" i="37"/>
  <c r="AY17" i="37"/>
  <c r="BA17" i="37"/>
  <c r="BC17" i="37"/>
  <c r="BL17" i="37"/>
  <c r="BP17" i="37"/>
  <c r="BT17" i="37"/>
  <c r="BX17" i="37"/>
  <c r="CB17" i="37"/>
  <c r="CJ17" i="37"/>
  <c r="CN17" i="37"/>
  <c r="CR17" i="37"/>
  <c r="CV17" i="37"/>
  <c r="CX18" i="37"/>
  <c r="CV18" i="37"/>
  <c r="CT18" i="37"/>
  <c r="CR18" i="37"/>
  <c r="CP18" i="37"/>
  <c r="CN18" i="37"/>
  <c r="CL18" i="37"/>
  <c r="CJ18" i="37"/>
  <c r="CB18" i="37"/>
  <c r="BZ18" i="37"/>
  <c r="BX18" i="37"/>
  <c r="BV18" i="37"/>
  <c r="BT18" i="37"/>
  <c r="BR18" i="37"/>
  <c r="BP18" i="37"/>
  <c r="BN18" i="37"/>
  <c r="BL18" i="37"/>
  <c r="BD18" i="37"/>
  <c r="BB18" i="37"/>
  <c r="AZ18" i="37"/>
  <c r="AX18" i="37"/>
  <c r="AV18" i="37"/>
  <c r="AT18" i="37"/>
  <c r="AR18" i="37"/>
  <c r="AP18" i="37"/>
  <c r="AN18" i="37"/>
  <c r="AQ18" i="37"/>
  <c r="AU18" i="37"/>
  <c r="CH18" i="37" s="1"/>
  <c r="AY18" i="37"/>
  <c r="BC18" i="37"/>
  <c r="BM18" i="37"/>
  <c r="BQ18" i="37"/>
  <c r="BU18" i="37"/>
  <c r="BY18" i="37"/>
  <c r="CC18" i="37"/>
  <c r="CG18" i="37"/>
  <c r="CK18" i="37"/>
  <c r="CO18" i="37"/>
  <c r="CS18" i="37"/>
  <c r="CW18" i="37"/>
  <c r="AO16" i="37"/>
  <c r="AQ16" i="37"/>
  <c r="AS16" i="37"/>
  <c r="AU16" i="37"/>
  <c r="CG16" i="37" s="1"/>
  <c r="AW16" i="37"/>
  <c r="AY16" i="37"/>
  <c r="BA16" i="37"/>
  <c r="BC16" i="37"/>
  <c r="BE16" i="37"/>
  <c r="BM16" i="37"/>
  <c r="BO16" i="37"/>
  <c r="BQ16" i="37"/>
  <c r="BS16" i="37"/>
  <c r="DA16" i="37" s="1"/>
  <c r="BU16" i="37"/>
  <c r="BW16" i="37"/>
  <c r="BY16" i="37"/>
  <c r="CA16" i="37"/>
  <c r="CC16" i="37"/>
  <c r="CK16" i="37"/>
  <c r="CM16" i="37"/>
  <c r="CO16" i="37"/>
  <c r="CQ16" i="37"/>
  <c r="CS16" i="37"/>
  <c r="CU16" i="37"/>
  <c r="CW16" i="37"/>
  <c r="AN17" i="37"/>
  <c r="AP17" i="37"/>
  <c r="AR17" i="37"/>
  <c r="AT17" i="37"/>
  <c r="AV17" i="37"/>
  <c r="AX17" i="37"/>
  <c r="AZ17" i="37"/>
  <c r="BB17" i="37"/>
  <c r="BD17" i="37"/>
  <c r="BN17" i="37"/>
  <c r="BR17" i="37"/>
  <c r="BV17" i="37"/>
  <c r="BZ17" i="37"/>
  <c r="CL17" i="37"/>
  <c r="CP17" i="37"/>
  <c r="CT17" i="37"/>
  <c r="CX17" i="37"/>
  <c r="AO18" i="37"/>
  <c r="AS18" i="37"/>
  <c r="AW18" i="37"/>
  <c r="BA18" i="37"/>
  <c r="BE18" i="37"/>
  <c r="BO18" i="37"/>
  <c r="BS18" i="37"/>
  <c r="DA18" i="37" s="1"/>
  <c r="BW18" i="37"/>
  <c r="CA18" i="37"/>
  <c r="CM18" i="37"/>
  <c r="CQ18" i="37"/>
  <c r="CU18" i="37"/>
  <c r="CY18" i="37"/>
  <c r="AO19" i="37"/>
  <c r="AQ19" i="37"/>
  <c r="AS19" i="37"/>
  <c r="AU19" i="37"/>
  <c r="CG19" i="37" s="1"/>
  <c r="AW19" i="37"/>
  <c r="AY19" i="37"/>
  <c r="BA19" i="37"/>
  <c r="BC19" i="37"/>
  <c r="BE19" i="37"/>
  <c r="BM19" i="37"/>
  <c r="BO19" i="37"/>
  <c r="BQ19" i="37"/>
  <c r="BS19" i="37"/>
  <c r="DA19" i="37" s="1"/>
  <c r="BU19" i="37"/>
  <c r="BW19" i="37"/>
  <c r="BY19" i="37"/>
  <c r="CA19" i="37"/>
  <c r="CC19" i="37"/>
  <c r="CK19" i="37"/>
  <c r="CM19" i="37"/>
  <c r="CO19" i="37"/>
  <c r="CQ19" i="37"/>
  <c r="CS19" i="37"/>
  <c r="CU19" i="37"/>
  <c r="CW19" i="37"/>
  <c r="AO10" i="37"/>
  <c r="AQ10" i="37"/>
  <c r="AS10" i="37"/>
  <c r="AU10" i="37"/>
  <c r="CG10" i="37" s="1"/>
  <c r="AW10" i="37"/>
  <c r="AY10" i="37"/>
  <c r="BA10" i="37"/>
  <c r="BC10" i="37"/>
  <c r="BE10" i="37"/>
  <c r="BM10" i="37"/>
  <c r="BO10" i="37"/>
  <c r="BQ10" i="37"/>
  <c r="BS10" i="37"/>
  <c r="DA10" i="37" s="1"/>
  <c r="BU10" i="37"/>
  <c r="BW10" i="37"/>
  <c r="BY10" i="37"/>
  <c r="CA10" i="37"/>
  <c r="CC10" i="37"/>
  <c r="CK10" i="37"/>
  <c r="CM10" i="37"/>
  <c r="CO10" i="37"/>
  <c r="CQ10" i="37"/>
  <c r="CS10" i="37"/>
  <c r="CU10" i="37"/>
  <c r="CW10" i="37"/>
  <c r="CX12" i="37"/>
  <c r="CV12" i="37"/>
  <c r="CT12" i="37"/>
  <c r="CR12" i="37"/>
  <c r="CP12" i="37"/>
  <c r="CN12" i="37"/>
  <c r="CL12" i="37"/>
  <c r="CJ12" i="37"/>
  <c r="CB12" i="37"/>
  <c r="BZ12" i="37"/>
  <c r="BX12" i="37"/>
  <c r="BV12" i="37"/>
  <c r="BT12" i="37"/>
  <c r="BR12" i="37"/>
  <c r="BP12" i="37"/>
  <c r="BN12" i="37"/>
  <c r="BL12" i="37"/>
  <c r="BD12" i="37"/>
  <c r="BB12" i="37"/>
  <c r="AZ12" i="37"/>
  <c r="AX12" i="37"/>
  <c r="AV12" i="37"/>
  <c r="AT12" i="37"/>
  <c r="AR12" i="37"/>
  <c r="AP12" i="37"/>
  <c r="AN12" i="37"/>
  <c r="AQ12" i="37"/>
  <c r="AU12" i="37"/>
  <c r="CF12" i="37" s="1"/>
  <c r="AY12" i="37"/>
  <c r="BC12" i="37"/>
  <c r="BM12" i="37"/>
  <c r="BQ12" i="37"/>
  <c r="BU12" i="37"/>
  <c r="BY12" i="37"/>
  <c r="CC12" i="37"/>
  <c r="CK12" i="37"/>
  <c r="CO12" i="37"/>
  <c r="CS12" i="37"/>
  <c r="CW12" i="37"/>
  <c r="CX14" i="37"/>
  <c r="CV14" i="37"/>
  <c r="CT14" i="37"/>
  <c r="CR14" i="37"/>
  <c r="CP14" i="37"/>
  <c r="CN14" i="37"/>
  <c r="CL14" i="37"/>
  <c r="CJ14" i="37"/>
  <c r="CB14" i="37"/>
  <c r="BZ14" i="37"/>
  <c r="BX14" i="37"/>
  <c r="BV14" i="37"/>
  <c r="BT14" i="37"/>
  <c r="BR14" i="37"/>
  <c r="BP14" i="37"/>
  <c r="BN14" i="37"/>
  <c r="BL14" i="37"/>
  <c r="BD14" i="37"/>
  <c r="BB14" i="37"/>
  <c r="AZ14" i="37"/>
  <c r="AX14" i="37"/>
  <c r="AV14" i="37"/>
  <c r="AT14" i="37"/>
  <c r="AR14" i="37"/>
  <c r="AP14" i="37"/>
  <c r="AN14" i="37"/>
  <c r="AQ14" i="37"/>
  <c r="AU14" i="37"/>
  <c r="CF14" i="37" s="1"/>
  <c r="AY14" i="37"/>
  <c r="BC14" i="37"/>
  <c r="BM14" i="37"/>
  <c r="BQ14" i="37"/>
  <c r="BU14" i="37"/>
  <c r="BY14" i="37"/>
  <c r="CC14" i="37"/>
  <c r="CG14" i="37"/>
  <c r="CK14" i="37"/>
  <c r="CO14" i="37"/>
  <c r="CS14" i="37"/>
  <c r="CW14" i="37"/>
  <c r="AN10" i="37"/>
  <c r="AP10" i="37"/>
  <c r="AR10" i="37"/>
  <c r="AT10" i="37"/>
  <c r="AV10" i="37"/>
  <c r="AX10" i="37"/>
  <c r="AZ10" i="37"/>
  <c r="BB10" i="37"/>
  <c r="BD10" i="37"/>
  <c r="BL10" i="37"/>
  <c r="BN10" i="37"/>
  <c r="BP10" i="37"/>
  <c r="BR10" i="37"/>
  <c r="BT10" i="37"/>
  <c r="BV10" i="37"/>
  <c r="BX10" i="37"/>
  <c r="BZ10" i="37"/>
  <c r="CB10" i="37"/>
  <c r="CJ10" i="37"/>
  <c r="CL10" i="37"/>
  <c r="CN10" i="37"/>
  <c r="CP10" i="37"/>
  <c r="CR10" i="37"/>
  <c r="CT10" i="37"/>
  <c r="CV10" i="37"/>
  <c r="CY10" i="37"/>
  <c r="AO12" i="37"/>
  <c r="AS12" i="37"/>
  <c r="AW12" i="37"/>
  <c r="BA12" i="37"/>
  <c r="BE12" i="37"/>
  <c r="BO12" i="37"/>
  <c r="BS12" i="37"/>
  <c r="DA12" i="37" s="1"/>
  <c r="BW12" i="37"/>
  <c r="CA12" i="37"/>
  <c r="CM12" i="37"/>
  <c r="CQ12" i="37"/>
  <c r="CU12" i="37"/>
  <c r="CY12" i="37"/>
  <c r="AO14" i="37"/>
  <c r="AS14" i="37"/>
  <c r="AW14" i="37"/>
  <c r="BA14" i="37"/>
  <c r="BE14" i="37"/>
  <c r="BO14" i="37"/>
  <c r="BS14" i="37"/>
  <c r="DA14" i="37" s="1"/>
  <c r="BW14" i="37"/>
  <c r="CA14" i="37"/>
  <c r="CM14" i="37"/>
  <c r="CQ14" i="37"/>
  <c r="CU14" i="37"/>
  <c r="CY14" i="37"/>
  <c r="AO11" i="37"/>
  <c r="AQ11" i="37"/>
  <c r="AS11" i="37"/>
  <c r="AU11" i="37"/>
  <c r="CG11" i="37" s="1"/>
  <c r="AW11" i="37"/>
  <c r="AY11" i="37"/>
  <c r="BA11" i="37"/>
  <c r="BC11" i="37"/>
  <c r="BE11" i="37"/>
  <c r="BM11" i="37"/>
  <c r="BO11" i="37"/>
  <c r="BQ11" i="37"/>
  <c r="BS11" i="37"/>
  <c r="DA11" i="37" s="1"/>
  <c r="BU11" i="37"/>
  <c r="BW11" i="37"/>
  <c r="BY11" i="37"/>
  <c r="CA11" i="37"/>
  <c r="CC11" i="37"/>
  <c r="CK11" i="37"/>
  <c r="CM11" i="37"/>
  <c r="CO11" i="37"/>
  <c r="CQ11" i="37"/>
  <c r="CS11" i="37"/>
  <c r="CU11" i="37"/>
  <c r="CW11" i="37"/>
  <c r="AO13" i="37"/>
  <c r="AQ13" i="37"/>
  <c r="AS13" i="37"/>
  <c r="AU13" i="37"/>
  <c r="CG13" i="37" s="1"/>
  <c r="AW13" i="37"/>
  <c r="AY13" i="37"/>
  <c r="BA13" i="37"/>
  <c r="BC13" i="37"/>
  <c r="BE13" i="37"/>
  <c r="BM13" i="37"/>
  <c r="BO13" i="37"/>
  <c r="BQ13" i="37"/>
  <c r="BS13" i="37"/>
  <c r="DA13" i="37" s="1"/>
  <c r="BU13" i="37"/>
  <c r="BW13" i="37"/>
  <c r="BY13" i="37"/>
  <c r="CA13" i="37"/>
  <c r="CC13" i="37"/>
  <c r="CK13" i="37"/>
  <c r="CM13" i="37"/>
  <c r="CO13" i="37"/>
  <c r="CQ13" i="37"/>
  <c r="CS13" i="37"/>
  <c r="CU13" i="37"/>
  <c r="CW13" i="37"/>
  <c r="CX90" i="37"/>
  <c r="CV90" i="37"/>
  <c r="CT90" i="37"/>
  <c r="CR90" i="37"/>
  <c r="CP90" i="37"/>
  <c r="CN90" i="37"/>
  <c r="CL90" i="37"/>
  <c r="CJ90" i="37"/>
  <c r="CB90" i="37"/>
  <c r="BZ90" i="37"/>
  <c r="BX90" i="37"/>
  <c r="BV90" i="37"/>
  <c r="BT90" i="37"/>
  <c r="BR90" i="37"/>
  <c r="BP90" i="37"/>
  <c r="AO90" i="37"/>
  <c r="AQ90" i="37"/>
  <c r="AS90" i="37"/>
  <c r="AU90" i="37"/>
  <c r="CG90" i="37" s="1"/>
  <c r="AW90" i="37"/>
  <c r="AY90" i="37"/>
  <c r="BA90" i="37"/>
  <c r="BC90" i="37"/>
  <c r="BE90" i="37"/>
  <c r="BM90" i="37"/>
  <c r="BO90" i="37"/>
  <c r="BS90" i="37"/>
  <c r="DA90" i="37" s="1"/>
  <c r="BW90" i="37"/>
  <c r="CA90" i="37"/>
  <c r="CM90" i="37"/>
  <c r="CQ90" i="37"/>
  <c r="CU90" i="37"/>
  <c r="CY90" i="37"/>
  <c r="AO91" i="37"/>
  <c r="AQ91" i="37"/>
  <c r="AS91" i="37"/>
  <c r="AU91" i="37"/>
  <c r="CG91" i="37" s="1"/>
  <c r="AW91" i="37"/>
  <c r="AY91" i="37"/>
  <c r="BA91" i="37"/>
  <c r="BC91" i="37"/>
  <c r="BE91" i="37"/>
  <c r="BM91" i="37"/>
  <c r="BO91" i="37"/>
  <c r="BQ91" i="37"/>
  <c r="BS91" i="37"/>
  <c r="DC91" i="37" s="1"/>
  <c r="BU91" i="37"/>
  <c r="BW91" i="37"/>
  <c r="BY91" i="37"/>
  <c r="CA91" i="37"/>
  <c r="CC91" i="37"/>
  <c r="CK91" i="37"/>
  <c r="CM91" i="37"/>
  <c r="CO91" i="37"/>
  <c r="CQ91" i="37"/>
  <c r="CS91" i="37"/>
  <c r="CU91" i="37"/>
  <c r="CW91" i="37"/>
  <c r="C6" i="30"/>
  <c r="D6" i="30" s="1"/>
  <c r="C35" i="30"/>
  <c r="Y102" i="37" l="1"/>
  <c r="S102" i="37"/>
  <c r="CG28" i="37"/>
  <c r="Q102" i="37"/>
  <c r="CE10" i="37"/>
  <c r="W102" i="37"/>
  <c r="U102" i="37"/>
  <c r="AA102" i="37"/>
  <c r="DA17" i="37"/>
  <c r="DA21" i="37"/>
  <c r="CF17" i="37"/>
  <c r="CI12" i="37"/>
  <c r="CZ25" i="37"/>
  <c r="CZ23" i="37"/>
  <c r="DC14" i="37"/>
  <c r="CE18" i="37"/>
  <c r="DC10" i="37"/>
  <c r="DC25" i="37"/>
  <c r="DB25" i="37"/>
  <c r="CG20" i="37"/>
  <c r="D38" i="30"/>
  <c r="D37" i="30" s="1"/>
  <c r="CD10" i="37"/>
  <c r="CI10" i="37"/>
  <c r="DA15" i="37"/>
  <c r="W160" i="37" s="1"/>
  <c r="U283" i="24" s="1"/>
  <c r="DB28" i="37"/>
  <c r="DC23" i="37"/>
  <c r="DB23" i="37"/>
  <c r="CF28" i="37"/>
  <c r="CF10" i="37"/>
  <c r="Q124" i="37"/>
  <c r="O263" i="24" s="1"/>
  <c r="S98" i="37"/>
  <c r="Q266" i="24" s="1"/>
  <c r="U94" i="37"/>
  <c r="S262" i="24" s="1"/>
  <c r="CI18" i="37"/>
  <c r="DB14" i="37"/>
  <c r="DC13" i="37"/>
  <c r="DA91" i="37"/>
  <c r="CE14" i="37"/>
  <c r="DC18" i="37"/>
  <c r="CZ15" i="37"/>
  <c r="DC15" i="37"/>
  <c r="CD15" i="37"/>
  <c r="DC28" i="37"/>
  <c r="CI28" i="37"/>
  <c r="CF27" i="37"/>
  <c r="CD27" i="37"/>
  <c r="CI27" i="37"/>
  <c r="CE20" i="37"/>
  <c r="DB18" i="37"/>
  <c r="CG15" i="37"/>
  <c r="S154" i="37" s="1"/>
  <c r="Q280" i="24" s="1"/>
  <c r="CH15" i="37"/>
  <c r="CE27" i="37"/>
  <c r="Q158" i="37"/>
  <c r="O282" i="24" s="1"/>
  <c r="AA98" i="37"/>
  <c r="Y266" i="24" s="1"/>
  <c r="Q96" i="37"/>
  <c r="O264" i="24" s="1"/>
  <c r="CH29" i="37"/>
  <c r="CD29" i="37"/>
  <c r="CF29" i="37"/>
  <c r="CH26" i="37"/>
  <c r="CD26" i="37"/>
  <c r="CF26" i="37"/>
  <c r="CH24" i="37"/>
  <c r="CD24" i="37"/>
  <c r="CF24" i="37"/>
  <c r="DB27" i="37"/>
  <c r="CZ27" i="37"/>
  <c r="CE25" i="37"/>
  <c r="CD25" i="37"/>
  <c r="CH25" i="37"/>
  <c r="CD22" i="37"/>
  <c r="CH22" i="37"/>
  <c r="CE23" i="37"/>
  <c r="CD23" i="37"/>
  <c r="CH23" i="37"/>
  <c r="DB22" i="37"/>
  <c r="DC22" i="37"/>
  <c r="CH21" i="37"/>
  <c r="CF21" i="37"/>
  <c r="CD21" i="37"/>
  <c r="DB20" i="37"/>
  <c r="CH20" i="37"/>
  <c r="CD20" i="37"/>
  <c r="CI20" i="37"/>
  <c r="CG12" i="37"/>
  <c r="CI29" i="37"/>
  <c r="CI90" i="37"/>
  <c r="CE12" i="37"/>
  <c r="S128" i="37"/>
  <c r="Q267" i="24" s="1"/>
  <c r="U124" i="37"/>
  <c r="S263" i="24" s="1"/>
  <c r="S100" i="37"/>
  <c r="Q268" i="24" s="1"/>
  <c r="W98" i="37"/>
  <c r="U266" i="24" s="1"/>
  <c r="U96" i="37"/>
  <c r="S264" i="24" s="1"/>
  <c r="Y94" i="37"/>
  <c r="W262" i="24" s="1"/>
  <c r="Q94" i="37"/>
  <c r="O262" i="24" s="1"/>
  <c r="CH17" i="37"/>
  <c r="CF18" i="37"/>
  <c r="CE29" i="37"/>
  <c r="DB29" i="37"/>
  <c r="CZ29" i="37"/>
  <c r="DC29" i="37"/>
  <c r="CZ28" i="37"/>
  <c r="DC27" i="37"/>
  <c r="CE26" i="37"/>
  <c r="CZ26" i="37"/>
  <c r="DB26" i="37"/>
  <c r="CE24" i="37"/>
  <c r="DB24" i="37"/>
  <c r="CZ24" i="37"/>
  <c r="CE28" i="37"/>
  <c r="CD28" i="37"/>
  <c r="CH27" i="37"/>
  <c r="DC26" i="37"/>
  <c r="DC24" i="37"/>
  <c r="CI26" i="37"/>
  <c r="CI25" i="37"/>
  <c r="CF22" i="37"/>
  <c r="DA20" i="37"/>
  <c r="CI24" i="37"/>
  <c r="CI23" i="37"/>
  <c r="CE22" i="37"/>
  <c r="DA22" i="37"/>
  <c r="CE21" i="37"/>
  <c r="DB21" i="37"/>
  <c r="CZ21" i="37"/>
  <c r="CZ20" i="37"/>
  <c r="CI21" i="37"/>
  <c r="CH19" i="37"/>
  <c r="CD19" i="37"/>
  <c r="CF19" i="37"/>
  <c r="CH16" i="37"/>
  <c r="CF16" i="37"/>
  <c r="CD16" i="37"/>
  <c r="CI19" i="37"/>
  <c r="DB17" i="37"/>
  <c r="CZ17" i="37"/>
  <c r="CE17" i="37"/>
  <c r="CI17" i="37"/>
  <c r="Q156" i="37"/>
  <c r="O281" i="24" s="1"/>
  <c r="Q126" i="37"/>
  <c r="O265" i="24" s="1"/>
  <c r="CE19" i="37"/>
  <c r="DB19" i="37"/>
  <c r="CZ19" i="37"/>
  <c r="DC19" i="37"/>
  <c r="CZ18" i="37"/>
  <c r="CD17" i="37"/>
  <c r="S130" i="37" s="1"/>
  <c r="Q269" i="24" s="1"/>
  <c r="CE16" i="37"/>
  <c r="DB16" i="37"/>
  <c r="CZ16" i="37"/>
  <c r="CD18" i="37"/>
  <c r="DC16" i="37"/>
  <c r="CE15" i="37"/>
  <c r="CI15" i="37"/>
  <c r="CI16" i="37"/>
  <c r="DB90" i="37"/>
  <c r="CZ12" i="37"/>
  <c r="CD14" i="37"/>
  <c r="CH14" i="37"/>
  <c r="CD12" i="37"/>
  <c r="CH12" i="37"/>
  <c r="W158" i="37"/>
  <c r="U282" i="24" s="1"/>
  <c r="W156" i="37"/>
  <c r="U281" i="24" s="1"/>
  <c r="U128" i="37"/>
  <c r="S267" i="24" s="1"/>
  <c r="S126" i="37"/>
  <c r="Q265" i="24" s="1"/>
  <c r="W124" i="37"/>
  <c r="U263" i="24" s="1"/>
  <c r="CZ10" i="37"/>
  <c r="Q160" i="37" s="1"/>
  <c r="O283" i="24" s="1"/>
  <c r="Q100" i="37"/>
  <c r="O268" i="24" s="1"/>
  <c r="U98" i="37"/>
  <c r="S266" i="24" s="1"/>
  <c r="S96" i="37"/>
  <c r="Q264" i="24" s="1"/>
  <c r="W94" i="37"/>
  <c r="U262" i="24" s="1"/>
  <c r="CH91" i="37"/>
  <c r="CD91" i="37"/>
  <c r="CF91" i="37"/>
  <c r="CF90" i="37"/>
  <c r="CH13" i="37"/>
  <c r="CD13" i="37"/>
  <c r="CF13" i="37"/>
  <c r="CH11" i="37"/>
  <c r="CD11" i="37"/>
  <c r="AA128" i="37" s="1"/>
  <c r="Y267" i="24" s="1"/>
  <c r="CF11" i="37"/>
  <c r="CE91" i="37"/>
  <c r="DB91" i="37"/>
  <c r="CZ91" i="37"/>
  <c r="DC90" i="37"/>
  <c r="CE90" i="37"/>
  <c r="CZ90" i="37"/>
  <c r="CD90" i="37"/>
  <c r="CH90" i="37"/>
  <c r="CE13" i="37"/>
  <c r="DB13" i="37"/>
  <c r="CZ13" i="37"/>
  <c r="CE11" i="37"/>
  <c r="DB11" i="37"/>
  <c r="CZ11" i="37"/>
  <c r="CI14" i="37"/>
  <c r="CZ14" i="37"/>
  <c r="DC12" i="37"/>
  <c r="DB12" i="37"/>
  <c r="DC11" i="37"/>
  <c r="U158" i="37"/>
  <c r="S282" i="24" s="1"/>
  <c r="U156" i="37"/>
  <c r="S281" i="24" s="1"/>
  <c r="W128" i="37"/>
  <c r="U267" i="24" s="1"/>
  <c r="U126" i="37"/>
  <c r="S265" i="24" s="1"/>
  <c r="Y124" i="37"/>
  <c r="W263" i="24" s="1"/>
  <c r="CI91" i="37"/>
  <c r="CI13" i="37"/>
  <c r="CI11" i="37"/>
  <c r="S160" i="37"/>
  <c r="Q283" i="24" s="1"/>
  <c r="S158" i="37"/>
  <c r="Q282" i="24" s="1"/>
  <c r="S156" i="37"/>
  <c r="Q281" i="24" s="1"/>
  <c r="Y128" i="37"/>
  <c r="W267" i="24" s="1"/>
  <c r="Q128" i="37"/>
  <c r="O267" i="24" s="1"/>
  <c r="AA124" i="37"/>
  <c r="Y263" i="24" s="1"/>
  <c r="S124" i="37"/>
  <c r="Q263" i="24" s="1"/>
  <c r="DB10" i="37"/>
  <c r="U100" i="37"/>
  <c r="S268" i="24" s="1"/>
  <c r="Y98" i="37"/>
  <c r="W266" i="24" s="1"/>
  <c r="Q98" i="37"/>
  <c r="O266" i="24" s="1"/>
  <c r="AA94" i="37"/>
  <c r="Y262" i="24" s="1"/>
  <c r="S94" i="37"/>
  <c r="Q262" i="24" s="1"/>
  <c r="CH10" i="37"/>
  <c r="U154" i="37" s="1"/>
  <c r="S280" i="24" s="1"/>
  <c r="N70" i="24"/>
  <c r="N57" i="24"/>
  <c r="U130" i="37" l="1"/>
  <c r="S269" i="24" s="1"/>
  <c r="W154" i="37"/>
  <c r="U280" i="24" s="1"/>
  <c r="Q154" i="37"/>
  <c r="O280" i="24" s="1"/>
  <c r="U160" i="37"/>
  <c r="S283" i="24" s="1"/>
  <c r="Q130" i="37"/>
  <c r="O269" i="24" s="1"/>
  <c r="S162" i="37"/>
  <c r="W132" i="37"/>
  <c r="U162" i="37"/>
  <c r="U132" i="37"/>
  <c r="W162" i="37"/>
  <c r="Q132" i="37"/>
  <c r="AA132" i="37"/>
  <c r="Y132" i="37"/>
  <c r="S132" i="37"/>
  <c r="Q162" i="37"/>
  <c r="N55" i="24"/>
  <c r="D34" i="30"/>
  <c r="D25" i="30"/>
  <c r="F114" i="24" l="1"/>
  <c r="D28" i="30" l="1"/>
  <c r="D27" i="30"/>
  <c r="C7" i="30" l="1"/>
  <c r="D7" i="30" s="1"/>
  <c r="D5" i="30" s="1"/>
  <c r="C3" i="30"/>
  <c r="D3" i="30" l="1"/>
  <c r="M171" i="24"/>
  <c r="U137" i="24"/>
  <c r="M167" i="24"/>
  <c r="U138" i="24"/>
  <c r="M152" i="24"/>
  <c r="M183" i="24"/>
  <c r="M168" i="24"/>
  <c r="Y138" i="24"/>
  <c r="M190" i="24"/>
  <c r="M151" i="24"/>
  <c r="M182" i="24"/>
  <c r="M191" i="24"/>
  <c r="M166" i="24"/>
  <c r="M177" i="24"/>
  <c r="M174" i="24"/>
  <c r="M165" i="24"/>
  <c r="M175" i="24"/>
  <c r="Y168" i="24" l="1"/>
  <c r="M164" i="24"/>
  <c r="Y164" i="24" s="1"/>
  <c r="M163" i="24"/>
  <c r="O163" i="24" s="1"/>
  <c r="O167" i="24"/>
  <c r="U167" i="24"/>
  <c r="O191" i="24"/>
  <c r="S191" i="24"/>
  <c r="S175" i="24"/>
  <c r="O175" i="24"/>
  <c r="S139" i="24"/>
  <c r="O139" i="24"/>
  <c r="O137" i="24"/>
  <c r="O138" i="24"/>
  <c r="S137" i="24"/>
  <c r="S138" i="24"/>
  <c r="U139" i="24"/>
  <c r="S190" i="24"/>
  <c r="O182" i="24"/>
  <c r="O177" i="24"/>
  <c r="O176" i="24"/>
  <c r="S174" i="24"/>
  <c r="M189" i="24"/>
  <c r="M173" i="24"/>
  <c r="U149" i="24"/>
  <c r="Y148" i="24"/>
  <c r="AL124" i="24"/>
  <c r="AK124" i="24"/>
  <c r="AJ124" i="24"/>
  <c r="AI124" i="24"/>
  <c r="AH124" i="24"/>
  <c r="AG124" i="24"/>
  <c r="AF124" i="24"/>
  <c r="AE124" i="24"/>
  <c r="AD124" i="24"/>
  <c r="AC124" i="24"/>
  <c r="AB124" i="24"/>
  <c r="AA124" i="24"/>
  <c r="N126" i="24" s="1"/>
  <c r="O233" i="24" s="1"/>
  <c r="M153" i="24"/>
  <c r="M172" i="24"/>
  <c r="M192" i="24"/>
  <c r="Y137" i="24"/>
  <c r="M176" i="24"/>
  <c r="M210" i="24"/>
  <c r="M150" i="24"/>
  <c r="U292" i="24" l="1"/>
  <c r="Y291" i="24"/>
  <c r="U288" i="24"/>
  <c r="Y287" i="24"/>
  <c r="M169" i="24"/>
  <c r="Y149" i="24"/>
  <c r="U148" i="24"/>
  <c r="Y166" i="24"/>
  <c r="U163" i="24"/>
  <c r="U165" i="24" s="1"/>
  <c r="O165" i="24"/>
  <c r="Y208" i="24"/>
  <c r="S189" i="24"/>
  <c r="U208" i="24"/>
  <c r="U209" i="24"/>
  <c r="Y207" i="24"/>
  <c r="U207" i="24"/>
  <c r="S173" i="24"/>
  <c r="U200" i="24"/>
  <c r="Y198" i="24"/>
  <c r="U198" i="24"/>
  <c r="Y199" i="24"/>
  <c r="U199" i="24"/>
  <c r="Y187" i="24"/>
  <c r="U187" i="24"/>
  <c r="Y188" i="24"/>
  <c r="U188" i="24"/>
  <c r="O149" i="24"/>
  <c r="O288" i="24" s="1"/>
  <c r="W191" i="24"/>
  <c r="W190" i="24"/>
  <c r="O189" i="24"/>
  <c r="W175" i="24"/>
  <c r="W174" i="24"/>
  <c r="O173" i="24"/>
  <c r="U194" i="24" s="1"/>
  <c r="U287" i="24" l="1"/>
  <c r="Y288" i="24"/>
  <c r="Y292" i="24"/>
  <c r="U291" i="24"/>
  <c r="S292" i="24"/>
  <c r="O292" i="24"/>
  <c r="S288" i="24"/>
  <c r="O148" i="24"/>
  <c r="O207" i="24"/>
  <c r="O208" i="24"/>
  <c r="O209" i="24"/>
  <c r="S208" i="24"/>
  <c r="S209" i="24"/>
  <c r="S187" i="24"/>
  <c r="S207" i="24"/>
  <c r="U203" i="24"/>
  <c r="U206" i="24" s="1"/>
  <c r="U202" i="24"/>
  <c r="U296" i="24" s="1"/>
  <c r="Y202" i="24"/>
  <c r="Y205" i="24" s="1"/>
  <c r="Y201" i="24"/>
  <c r="U201" i="24"/>
  <c r="U299" i="24" s="1"/>
  <c r="O203" i="24"/>
  <c r="S203" i="24"/>
  <c r="O194" i="24"/>
  <c r="S194" i="24"/>
  <c r="S200" i="24"/>
  <c r="O200" i="24"/>
  <c r="U197" i="24"/>
  <c r="S188" i="24"/>
  <c r="U193" i="24"/>
  <c r="S202" i="24"/>
  <c r="S296" i="24" s="1"/>
  <c r="S201" i="24"/>
  <c r="O202" i="24"/>
  <c r="O300" i="24" s="1"/>
  <c r="O201" i="24"/>
  <c r="O240" i="24"/>
  <c r="U342" i="24" s="1"/>
  <c r="O238" i="24"/>
  <c r="O231" i="24"/>
  <c r="O172" i="24"/>
  <c r="Y226" i="24" s="1"/>
  <c r="O169" i="24"/>
  <c r="O198" i="24"/>
  <c r="S198" i="24"/>
  <c r="Y193" i="24"/>
  <c r="S199" i="24"/>
  <c r="O199" i="24"/>
  <c r="U192" i="24"/>
  <c r="U195" i="24" s="1"/>
  <c r="S193" i="24"/>
  <c r="Y192" i="24"/>
  <c r="Y195" i="24" s="1"/>
  <c r="O193" i="24"/>
  <c r="O184" i="24"/>
  <c r="O187" i="24"/>
  <c r="O188" i="24"/>
  <c r="Y184" i="24"/>
  <c r="Y186" i="24" s="1"/>
  <c r="Y183" i="24"/>
  <c r="Y185" i="24" s="1"/>
  <c r="U183" i="24"/>
  <c r="U185" i="24" s="1"/>
  <c r="U184" i="24"/>
  <c r="U186" i="24" s="1"/>
  <c r="S183" i="24"/>
  <c r="S184" i="24"/>
  <c r="O183" i="24"/>
  <c r="W189" i="24"/>
  <c r="Y191" i="24"/>
  <c r="Y190" i="24"/>
  <c r="O190" i="24"/>
  <c r="W173" i="24"/>
  <c r="Y175" i="24"/>
  <c r="Y174" i="24"/>
  <c r="O174" i="24"/>
  <c r="S303" i="24" l="1"/>
  <c r="S304" i="24"/>
  <c r="U304" i="24"/>
  <c r="Y303" i="24"/>
  <c r="O303" i="24"/>
  <c r="O304" i="24"/>
  <c r="U303" i="24"/>
  <c r="Y304" i="24"/>
  <c r="S300" i="24"/>
  <c r="O296" i="24"/>
  <c r="U295" i="24"/>
  <c r="Y300" i="24"/>
  <c r="U300" i="24"/>
  <c r="Y204" i="24"/>
  <c r="Y299" i="24"/>
  <c r="Y295" i="24"/>
  <c r="Y296" i="24"/>
  <c r="O299" i="24"/>
  <c r="S299" i="24"/>
  <c r="O295" i="24"/>
  <c r="S295" i="24"/>
  <c r="O291" i="24"/>
  <c r="S291" i="24"/>
  <c r="O287" i="24"/>
  <c r="S287" i="24"/>
  <c r="U341" i="24"/>
  <c r="O341" i="24"/>
  <c r="S341" i="24"/>
  <c r="S196" i="24"/>
  <c r="U227" i="24"/>
  <c r="U340" i="24" s="1"/>
  <c r="Y225" i="24"/>
  <c r="Y301" i="24" s="1"/>
  <c r="Y220" i="24"/>
  <c r="Y219" i="24"/>
  <c r="U225" i="24"/>
  <c r="U226" i="24"/>
  <c r="U221" i="24"/>
  <c r="U278" i="24" s="1"/>
  <c r="S225" i="24"/>
  <c r="U219" i="24"/>
  <c r="U220" i="24"/>
  <c r="S227" i="24"/>
  <c r="S226" i="24"/>
  <c r="S221" i="24"/>
  <c r="S219" i="24"/>
  <c r="S258" i="24" s="1"/>
  <c r="S220" i="24"/>
  <c r="O227" i="24"/>
  <c r="O225" i="24"/>
  <c r="O226" i="24"/>
  <c r="O221" i="24"/>
  <c r="O278" i="24" s="1"/>
  <c r="O219" i="24"/>
  <c r="O220" i="24"/>
  <c r="O259" i="24" s="1"/>
  <c r="Y216" i="24"/>
  <c r="Y217" i="24"/>
  <c r="U217" i="24"/>
  <c r="U218" i="24"/>
  <c r="U216" i="24"/>
  <c r="U212" i="24"/>
  <c r="U274" i="24" s="1"/>
  <c r="U211" i="24"/>
  <c r="Y211" i="24"/>
  <c r="Y210" i="24"/>
  <c r="S218" i="24"/>
  <c r="S217" i="24"/>
  <c r="S216" i="24"/>
  <c r="S211" i="24"/>
  <c r="S212" i="24"/>
  <c r="O218" i="24"/>
  <c r="O217" i="24"/>
  <c r="O212" i="24"/>
  <c r="O216" i="24"/>
  <c r="O211" i="24"/>
  <c r="S210" i="24"/>
  <c r="U210" i="24"/>
  <c r="O210" i="24"/>
  <c r="O342" i="24"/>
  <c r="S342" i="24"/>
  <c r="Y305" i="24"/>
  <c r="Y306" i="24"/>
  <c r="U305" i="24"/>
  <c r="U306" i="24"/>
  <c r="S305" i="24"/>
  <c r="S306" i="24"/>
  <c r="O305" i="24"/>
  <c r="O306" i="24"/>
  <c r="U205" i="24"/>
  <c r="O206" i="24"/>
  <c r="S206" i="24"/>
  <c r="S197" i="24"/>
  <c r="O197" i="24"/>
  <c r="U204" i="24"/>
  <c r="Y196" i="24"/>
  <c r="U196" i="24"/>
  <c r="O205" i="24"/>
  <c r="S204" i="24"/>
  <c r="O239" i="24"/>
  <c r="O171" i="24"/>
  <c r="O195" i="24"/>
  <c r="S205" i="24"/>
  <c r="O204" i="24"/>
  <c r="O186" i="24"/>
  <c r="S195" i="24"/>
  <c r="S186" i="24"/>
  <c r="O196" i="24"/>
  <c r="O185" i="24"/>
  <c r="S185" i="24"/>
  <c r="Y189" i="24"/>
  <c r="Y173" i="24"/>
  <c r="S276" i="24" l="1"/>
  <c r="S278" i="24"/>
  <c r="U339" i="24"/>
  <c r="U373" i="24" s="1"/>
  <c r="U276" i="24"/>
  <c r="O276" i="24"/>
  <c r="S272" i="24"/>
  <c r="S274" i="24"/>
  <c r="O272" i="24"/>
  <c r="O274" i="24"/>
  <c r="U272" i="24"/>
  <c r="Y255" i="24"/>
  <c r="Y259" i="24"/>
  <c r="Y254" i="24"/>
  <c r="Y258" i="24"/>
  <c r="U255" i="24"/>
  <c r="U259" i="24"/>
  <c r="U254" i="24"/>
  <c r="U258" i="24"/>
  <c r="S255" i="24"/>
  <c r="S259" i="24"/>
  <c r="O254" i="24"/>
  <c r="O258" i="24"/>
  <c r="S254" i="24"/>
  <c r="O255" i="24"/>
  <c r="Y247" i="24"/>
  <c r="Y251" i="24"/>
  <c r="Y246" i="24"/>
  <c r="Y250" i="24"/>
  <c r="U247" i="24"/>
  <c r="U251" i="24"/>
  <c r="U246" i="24"/>
  <c r="U250" i="24"/>
  <c r="S247" i="24"/>
  <c r="S251" i="24"/>
  <c r="S246" i="24"/>
  <c r="S250" i="24"/>
  <c r="O247" i="24"/>
  <c r="O251" i="24"/>
  <c r="O246" i="24"/>
  <c r="O250" i="24"/>
  <c r="O339" i="24"/>
  <c r="U335" i="24"/>
  <c r="U365" i="24" s="1"/>
  <c r="U338" i="24"/>
  <c r="U370" i="24" s="1"/>
  <c r="U277" i="24"/>
  <c r="U279" i="24"/>
  <c r="U337" i="24"/>
  <c r="U369" i="24" s="1"/>
  <c r="S338" i="24"/>
  <c r="S340" i="24"/>
  <c r="O338" i="24"/>
  <c r="O340" i="24"/>
  <c r="Q374" i="24" s="1"/>
  <c r="O279" i="24"/>
  <c r="O337" i="24"/>
  <c r="Y298" i="24"/>
  <c r="Y302" i="24"/>
  <c r="Y297" i="24"/>
  <c r="U298" i="24"/>
  <c r="U302" i="24"/>
  <c r="U297" i="24"/>
  <c r="U301" i="24"/>
  <c r="S298" i="24"/>
  <c r="S302" i="24"/>
  <c r="S297" i="24"/>
  <c r="S301" i="24"/>
  <c r="O298" i="24"/>
  <c r="O302" i="24"/>
  <c r="O297" i="24"/>
  <c r="O301" i="24"/>
  <c r="S277" i="24"/>
  <c r="S279" i="24"/>
  <c r="O277" i="24"/>
  <c r="Y257" i="24"/>
  <c r="Y261" i="24"/>
  <c r="Y256" i="24"/>
  <c r="Y260" i="24"/>
  <c r="U257" i="24"/>
  <c r="U261" i="24"/>
  <c r="U256" i="24"/>
  <c r="U260" i="24"/>
  <c r="S257" i="24"/>
  <c r="S261" i="24"/>
  <c r="S256" i="24"/>
  <c r="S260" i="24"/>
  <c r="O257" i="24"/>
  <c r="O261" i="24"/>
  <c r="O256" i="24"/>
  <c r="O260" i="24"/>
  <c r="O335" i="24"/>
  <c r="O333" i="24"/>
  <c r="S333" i="24"/>
  <c r="S335" i="24"/>
  <c r="U333" i="24"/>
  <c r="U361" i="24" s="1"/>
  <c r="O336" i="24"/>
  <c r="O334" i="24"/>
  <c r="S334" i="24"/>
  <c r="S336" i="24"/>
  <c r="U336" i="24"/>
  <c r="U366" i="24" s="1"/>
  <c r="U334" i="24"/>
  <c r="U362" i="24" s="1"/>
  <c r="O294" i="24"/>
  <c r="O290" i="24"/>
  <c r="S294" i="24"/>
  <c r="S290" i="24"/>
  <c r="U293" i="24"/>
  <c r="U289" i="24"/>
  <c r="Y294" i="24"/>
  <c r="Y290" i="24"/>
  <c r="O293" i="24"/>
  <c r="O289" i="24"/>
  <c r="S293" i="24"/>
  <c r="S289" i="24"/>
  <c r="U294" i="24"/>
  <c r="U290" i="24"/>
  <c r="Y293" i="24"/>
  <c r="Y289" i="24"/>
  <c r="O275" i="24"/>
  <c r="O273" i="24"/>
  <c r="S273" i="24"/>
  <c r="S275" i="24"/>
  <c r="U275" i="24"/>
  <c r="U273" i="24"/>
  <c r="O252" i="24"/>
  <c r="O248" i="24"/>
  <c r="U253" i="24"/>
  <c r="U249" i="24"/>
  <c r="O253" i="24"/>
  <c r="O249" i="24"/>
  <c r="S253" i="24"/>
  <c r="S249" i="24"/>
  <c r="U252" i="24"/>
  <c r="U248" i="24"/>
  <c r="Y253" i="24"/>
  <c r="Y249" i="24"/>
  <c r="S252" i="24"/>
  <c r="S248" i="24"/>
  <c r="Y252" i="24"/>
  <c r="Y248" i="24"/>
  <c r="S337" i="24"/>
  <c r="S339" i="24"/>
  <c r="U374" i="24"/>
  <c r="O215" i="24"/>
  <c r="Y222" i="24"/>
  <c r="U224" i="24"/>
  <c r="O224" i="24"/>
  <c r="S224" i="24"/>
  <c r="S215" i="24"/>
  <c r="U215" i="24"/>
  <c r="O213" i="24"/>
  <c r="O223" i="24"/>
  <c r="U223" i="24"/>
  <c r="U222" i="24"/>
  <c r="Y223" i="24"/>
  <c r="O222" i="24"/>
  <c r="S222" i="24"/>
  <c r="S223" i="24"/>
  <c r="U214" i="24"/>
  <c r="Y214" i="24"/>
  <c r="U213" i="24"/>
  <c r="Y213" i="24"/>
  <c r="S213" i="24"/>
  <c r="S214" i="24"/>
  <c r="O214" i="24"/>
  <c r="O358" i="24" l="1"/>
  <c r="O374" i="24"/>
  <c r="Q358" i="24"/>
  <c r="S354" i="24"/>
  <c r="S370" i="24"/>
  <c r="S357" i="24"/>
  <c r="S373" i="24"/>
  <c r="S350" i="24"/>
  <c r="S366" i="24"/>
  <c r="S349" i="24"/>
  <c r="S365" i="24"/>
  <c r="S358" i="24"/>
  <c r="S374" i="24"/>
  <c r="S353" i="24"/>
  <c r="S369" i="24"/>
  <c r="U354" i="24"/>
  <c r="U357" i="24"/>
  <c r="U350" i="24"/>
  <c r="U349" i="24"/>
  <c r="U358" i="24"/>
  <c r="U353" i="24"/>
  <c r="U346" i="24"/>
  <c r="U345" i="24"/>
  <c r="S346" i="24"/>
  <c r="S362" i="24"/>
  <c r="S345" i="24"/>
  <c r="S361" i="24"/>
  <c r="Q357" i="24"/>
  <c r="Q373" i="24"/>
  <c r="O373" i="24"/>
  <c r="Q370" i="24"/>
  <c r="O370" i="24"/>
  <c r="O353" i="24"/>
  <c r="Q369" i="24"/>
  <c r="O369" i="24"/>
  <c r="Q366" i="24"/>
  <c r="O366" i="24"/>
  <c r="Q349" i="24"/>
  <c r="Q365" i="24"/>
  <c r="O365" i="24"/>
  <c r="Q362" i="24"/>
  <c r="O362" i="24"/>
  <c r="Q361" i="24"/>
  <c r="O361" i="24"/>
  <c r="O346" i="24"/>
  <c r="Q346" i="24"/>
  <c r="O357" i="24"/>
  <c r="Q354" i="24"/>
  <c r="O354" i="24"/>
  <c r="Q353" i="24"/>
  <c r="Q350" i="24"/>
  <c r="O350" i="24"/>
  <c r="O349" i="24"/>
  <c r="Q345" i="24"/>
  <c r="O345" i="24"/>
  <c r="W312" i="24"/>
  <c r="Y324" i="24"/>
  <c r="S330" i="24"/>
  <c r="S329" i="24"/>
  <c r="Y323" i="24"/>
  <c r="S324" i="24"/>
  <c r="S323" i="24"/>
  <c r="S318" i="24"/>
  <c r="S317" i="24"/>
  <c r="O330" i="24"/>
  <c r="Q330" i="24"/>
  <c r="O329" i="24"/>
  <c r="Q329" i="24"/>
  <c r="U324" i="24"/>
  <c r="W324" i="24"/>
  <c r="Q324" i="24"/>
  <c r="O324" i="24"/>
  <c r="U323" i="24"/>
  <c r="W323" i="24"/>
  <c r="Q323" i="24"/>
  <c r="O323" i="24"/>
  <c r="O318" i="24"/>
  <c r="Q318" i="24"/>
  <c r="O317" i="24"/>
  <c r="Q317" i="24"/>
  <c r="W311" i="24"/>
  <c r="Y311" i="24"/>
  <c r="U311" i="24"/>
  <c r="S312" i="24"/>
  <c r="S311" i="24"/>
  <c r="O312" i="24"/>
  <c r="Q312" i="24"/>
  <c r="O311" i="24"/>
  <c r="Q311" i="24"/>
  <c r="U312" i="24"/>
  <c r="Y312" i="24"/>
  <c r="U285" i="24"/>
  <c r="Q284" i="24"/>
  <c r="S285" i="24"/>
  <c r="Q285" i="24"/>
  <c r="O285" i="24"/>
  <c r="S284" i="24"/>
  <c r="O284" i="24"/>
  <c r="U284" i="24"/>
  <c r="Q271" i="24"/>
  <c r="O271" i="24"/>
  <c r="Q270" i="24"/>
  <c r="O270" i="24"/>
  <c r="S271" i="24"/>
  <c r="S270" i="24"/>
  <c r="U271" i="24"/>
  <c r="W270" i="24"/>
  <c r="U270" i="24"/>
  <c r="W271" i="24"/>
  <c r="Y271" i="24"/>
  <c r="Y270" i="24"/>
  <c r="Q332" i="24" l="1"/>
  <c r="S332" i="24"/>
  <c r="Y332" i="24"/>
  <c r="Y379" i="24" s="1"/>
  <c r="Y382" i="24" s="1"/>
  <c r="U331" i="24"/>
  <c r="U332" i="24"/>
  <c r="O331" i="24"/>
  <c r="W331" i="24"/>
  <c r="W332" i="24"/>
  <c r="W379" i="24" s="1"/>
  <c r="W382" i="24" s="1"/>
  <c r="O332" i="24"/>
  <c r="Y331" i="24"/>
  <c r="Y378" i="24" s="1"/>
  <c r="Q331" i="24"/>
  <c r="S331" i="24"/>
  <c r="U376" i="24"/>
  <c r="Q376" i="24"/>
  <c r="S376" i="24"/>
  <c r="O376" i="24"/>
  <c r="U375" i="24"/>
  <c r="Q375" i="24"/>
  <c r="O375" i="24"/>
  <c r="W378" i="24"/>
  <c r="W381" i="24" s="1"/>
  <c r="S375" i="24"/>
  <c r="Y381" i="24" l="1"/>
  <c r="O378" i="24"/>
  <c r="O381" i="24" s="1"/>
  <c r="U379" i="24"/>
  <c r="U382" i="24" s="1"/>
  <c r="Q379" i="24"/>
  <c r="Q382" i="24" s="1"/>
  <c r="S379" i="24"/>
  <c r="S382" i="24" s="1"/>
  <c r="O379" i="24"/>
  <c r="O382" i="24" s="1"/>
  <c r="U378" i="24"/>
  <c r="U381" i="24" s="1"/>
  <c r="Q378" i="24"/>
  <c r="Q381" i="24" s="1"/>
  <c r="S378" i="24"/>
  <c r="S381" i="24" s="1"/>
  <c r="I386" i="24" l="1"/>
</calcChain>
</file>

<file path=xl/sharedStrings.xml><?xml version="1.0" encoding="utf-8"?>
<sst xmlns="http://schemas.openxmlformats.org/spreadsheetml/2006/main" count="2207" uniqueCount="542">
  <si>
    <t>年</t>
    <rPh sb="0" eb="1">
      <t>ネン</t>
    </rPh>
    <phoneticPr fontId="1"/>
  </si>
  <si>
    <t>月分</t>
    <rPh sb="0" eb="1">
      <t>ゲツ</t>
    </rPh>
    <rPh sb="1" eb="2">
      <t>ブン</t>
    </rPh>
    <phoneticPr fontId="1"/>
  </si>
  <si>
    <t>地域区分</t>
    <rPh sb="0" eb="2">
      <t>チイキ</t>
    </rPh>
    <rPh sb="2" eb="4">
      <t>クブン</t>
    </rPh>
    <phoneticPr fontId="1"/>
  </si>
  <si>
    <t>＜基本情報＞</t>
    <rPh sb="1" eb="3">
      <t>キホン</t>
    </rPh>
    <rPh sb="3" eb="5">
      <t>ジョウホウ</t>
    </rPh>
    <phoneticPr fontId="1"/>
  </si>
  <si>
    <t>＜請求金額算定内訳＞</t>
    <rPh sb="1" eb="3">
      <t>セイキュウ</t>
    </rPh>
    <rPh sb="3" eb="5">
      <t>キンガク</t>
    </rPh>
    <rPh sb="5" eb="7">
      <t>サンテイ</t>
    </rPh>
    <rPh sb="7" eb="9">
      <t>ウチワケ</t>
    </rPh>
    <phoneticPr fontId="3"/>
  </si>
  <si>
    <t>区分</t>
    <rPh sb="0" eb="2">
      <t>クブン</t>
    </rPh>
    <phoneticPr fontId="3"/>
  </si>
  <si>
    <t>処遇改善等加算Ⅰ</t>
    <rPh sb="0" eb="7">
      <t>ショグウカイゼントウカサン</t>
    </rPh>
    <phoneticPr fontId="3"/>
  </si>
  <si>
    <t>栄養管理加算</t>
    <phoneticPr fontId="1"/>
  </si>
  <si>
    <t>適用区分</t>
    <rPh sb="0" eb="2">
      <t>テキヨウ</t>
    </rPh>
    <rPh sb="2" eb="4">
      <t>クブン</t>
    </rPh>
    <phoneticPr fontId="1"/>
  </si>
  <si>
    <t>　うち処遇改善等加算Ⅰ分</t>
    <phoneticPr fontId="1"/>
  </si>
  <si>
    <t>基本分単価</t>
    <rPh sb="0" eb="2">
      <t>キホン</t>
    </rPh>
    <rPh sb="2" eb="3">
      <t>ブン</t>
    </rPh>
    <rPh sb="3" eb="5">
      <t>タンカ</t>
    </rPh>
    <phoneticPr fontId="3"/>
  </si>
  <si>
    <t>２号</t>
    <rPh sb="1" eb="2">
      <t>ゴウ</t>
    </rPh>
    <phoneticPr fontId="1"/>
  </si>
  <si>
    <t>１号</t>
    <rPh sb="1" eb="2">
      <t>ゴウ</t>
    </rPh>
    <phoneticPr fontId="1"/>
  </si>
  <si>
    <t>20/100地域</t>
    <rPh sb="6" eb="8">
      <t>チイキ</t>
    </rPh>
    <phoneticPr fontId="1"/>
  </si>
  <si>
    <t>16/100地域</t>
    <rPh sb="6" eb="8">
      <t>チイキ</t>
    </rPh>
    <phoneticPr fontId="1"/>
  </si>
  <si>
    <t>15/100地域</t>
    <rPh sb="6" eb="8">
      <t>チイキ</t>
    </rPh>
    <phoneticPr fontId="1"/>
  </si>
  <si>
    <t>12/100地域</t>
    <rPh sb="6" eb="8">
      <t>チイキ</t>
    </rPh>
    <phoneticPr fontId="1"/>
  </si>
  <si>
    <t>10/100地域</t>
    <rPh sb="6" eb="8">
      <t>チイキ</t>
    </rPh>
    <phoneticPr fontId="1"/>
  </si>
  <si>
    <t>6/100地域</t>
    <rPh sb="5" eb="7">
      <t>チイキ</t>
    </rPh>
    <phoneticPr fontId="1"/>
  </si>
  <si>
    <t>3/100地域</t>
    <rPh sb="5" eb="7">
      <t>チイキ</t>
    </rPh>
    <phoneticPr fontId="1"/>
  </si>
  <si>
    <t>その他地域</t>
    <rPh sb="2" eb="3">
      <t>タ</t>
    </rPh>
    <rPh sb="3" eb="5">
      <t>チイキ</t>
    </rPh>
    <phoneticPr fontId="1"/>
  </si>
  <si>
    <t>月</t>
    <rPh sb="0" eb="1">
      <t>ツキ</t>
    </rPh>
    <phoneticPr fontId="1"/>
  </si>
  <si>
    <t>日</t>
    <rPh sb="0" eb="1">
      <t>ニチ</t>
    </rPh>
    <phoneticPr fontId="1"/>
  </si>
  <si>
    <t>月</t>
    <rPh sb="0" eb="1">
      <t>ガツ</t>
    </rPh>
    <phoneticPr fontId="1"/>
  </si>
  <si>
    <t>代表者職/氏名</t>
    <phoneticPr fontId="1"/>
  </si>
  <si>
    <t>１．請求金額</t>
    <phoneticPr fontId="1"/>
  </si>
  <si>
    <t>円</t>
    <rPh sb="0" eb="1">
      <t>エン</t>
    </rPh>
    <phoneticPr fontId="1"/>
  </si>
  <si>
    <t>フリガナ</t>
    <phoneticPr fontId="1"/>
  </si>
  <si>
    <t>口座名義人</t>
    <rPh sb="0" eb="2">
      <t>コウザ</t>
    </rPh>
    <rPh sb="2" eb="5">
      <t>メイギニン</t>
    </rPh>
    <phoneticPr fontId="1"/>
  </si>
  <si>
    <t>振込先金融機関
（コード番号）</t>
    <rPh sb="0" eb="1">
      <t>フ</t>
    </rPh>
    <rPh sb="1" eb="2">
      <t>コ</t>
    </rPh>
    <rPh sb="2" eb="3">
      <t>サキ</t>
    </rPh>
    <rPh sb="3" eb="5">
      <t>キンユウ</t>
    </rPh>
    <rPh sb="5" eb="7">
      <t>キカン</t>
    </rPh>
    <rPh sb="12" eb="14">
      <t>バンゴウ</t>
    </rPh>
    <phoneticPr fontId="1"/>
  </si>
  <si>
    <t>金融機関コード</t>
    <rPh sb="0" eb="2">
      <t>キンユウ</t>
    </rPh>
    <rPh sb="2" eb="4">
      <t>キカン</t>
    </rPh>
    <phoneticPr fontId="1"/>
  </si>
  <si>
    <t>支店コード</t>
    <rPh sb="0" eb="2">
      <t>シテン</t>
    </rPh>
    <phoneticPr fontId="1"/>
  </si>
  <si>
    <t>預金種目</t>
    <rPh sb="0" eb="2">
      <t>ヨキン</t>
    </rPh>
    <rPh sb="2" eb="4">
      <t>シュモク</t>
    </rPh>
    <phoneticPr fontId="1"/>
  </si>
  <si>
    <t>口座番号</t>
    <rPh sb="0" eb="2">
      <t>コウザ</t>
    </rPh>
    <rPh sb="2" eb="4">
      <t>バンゴウ</t>
    </rPh>
    <phoneticPr fontId="1"/>
  </si>
  <si>
    <t>月分</t>
    <rPh sb="0" eb="1">
      <t>ゲツ</t>
    </rPh>
    <rPh sb="1" eb="2">
      <t>ブン</t>
    </rPh>
    <phoneticPr fontId="3"/>
  </si>
  <si>
    <t>５歳児</t>
    <rPh sb="2" eb="3">
      <t>ジ</t>
    </rPh>
    <phoneticPr fontId="1"/>
  </si>
  <si>
    <t>銀行</t>
    <rPh sb="0" eb="2">
      <t>ギンコウ</t>
    </rPh>
    <phoneticPr fontId="1"/>
  </si>
  <si>
    <t>普通</t>
    <rPh sb="0" eb="2">
      <t>フツウ</t>
    </rPh>
    <phoneticPr fontId="1"/>
  </si>
  <si>
    <t>金庫</t>
    <rPh sb="0" eb="2">
      <t>キンコ</t>
    </rPh>
    <phoneticPr fontId="1"/>
  </si>
  <si>
    <t>当座</t>
    <rPh sb="0" eb="2">
      <t>トウザ</t>
    </rPh>
    <phoneticPr fontId="1"/>
  </si>
  <si>
    <t>組合</t>
    <rPh sb="0" eb="2">
      <t>クミアイ</t>
    </rPh>
    <phoneticPr fontId="1"/>
  </si>
  <si>
    <t>３歳</t>
    <rPh sb="1" eb="2">
      <t>サイ</t>
    </rPh>
    <phoneticPr fontId="1"/>
  </si>
  <si>
    <t>４歳</t>
    <rPh sb="1" eb="2">
      <t>サイ</t>
    </rPh>
    <phoneticPr fontId="1"/>
  </si>
  <si>
    <t>５歳</t>
    <rPh sb="1" eb="2">
      <t>サイ</t>
    </rPh>
    <phoneticPr fontId="1"/>
  </si>
  <si>
    <t>○</t>
    <phoneticPr fontId="1"/>
  </si>
  <si>
    <t>開所時間</t>
    <rPh sb="0" eb="2">
      <t>カイショ</t>
    </rPh>
    <rPh sb="2" eb="4">
      <t>ジカン</t>
    </rPh>
    <phoneticPr fontId="1"/>
  </si>
  <si>
    <t>標準</t>
    <rPh sb="0" eb="2">
      <t>ヒョウジュン</t>
    </rPh>
    <phoneticPr fontId="1"/>
  </si>
  <si>
    <t>短時間</t>
    <rPh sb="0" eb="3">
      <t>タンジカン</t>
    </rPh>
    <phoneticPr fontId="1"/>
  </si>
  <si>
    <t>３号</t>
    <rPh sb="1" eb="2">
      <t>ゴウ</t>
    </rPh>
    <phoneticPr fontId="1"/>
  </si>
  <si>
    <t>乳児</t>
    <rPh sb="0" eb="2">
      <t>ニュウジ</t>
    </rPh>
    <phoneticPr fontId="3"/>
  </si>
  <si>
    <t>施設・事業所番号</t>
    <rPh sb="0" eb="2">
      <t>シセツ</t>
    </rPh>
    <phoneticPr fontId="1"/>
  </si>
  <si>
    <t>施設・事業所名</t>
    <rPh sb="0" eb="2">
      <t>シセツ</t>
    </rPh>
    <phoneticPr fontId="1"/>
  </si>
  <si>
    <t>設置者・事業者名</t>
    <rPh sb="0" eb="3">
      <t>セッチシャ</t>
    </rPh>
    <rPh sb="4" eb="7">
      <t>ジギョウシャ</t>
    </rPh>
    <rPh sb="7" eb="8">
      <t>メイ</t>
    </rPh>
    <phoneticPr fontId="1"/>
  </si>
  <si>
    <t>施設・事業所番号</t>
    <rPh sb="0" eb="2">
      <t>シセツ</t>
    </rPh>
    <rPh sb="3" eb="6">
      <t>ジギョウショ</t>
    </rPh>
    <rPh sb="6" eb="8">
      <t>バンゴウ</t>
    </rPh>
    <phoneticPr fontId="1"/>
  </si>
  <si>
    <t>施設・事業所名</t>
    <rPh sb="0" eb="2">
      <t>シセツ</t>
    </rPh>
    <rPh sb="3" eb="6">
      <t>ジギョウショ</t>
    </rPh>
    <rPh sb="6" eb="7">
      <t>メイ</t>
    </rPh>
    <phoneticPr fontId="1"/>
  </si>
  <si>
    <t>２歳児</t>
    <rPh sb="1" eb="3">
      <t>サイジ</t>
    </rPh>
    <phoneticPr fontId="1"/>
  </si>
  <si>
    <t>１歳児</t>
    <rPh sb="1" eb="2">
      <t>サイ</t>
    </rPh>
    <rPh sb="2" eb="3">
      <t>ジ</t>
    </rPh>
    <phoneticPr fontId="1"/>
  </si>
  <si>
    <t>分園</t>
    <rPh sb="0" eb="2">
      <t>ブンエン</t>
    </rPh>
    <phoneticPr fontId="1"/>
  </si>
  <si>
    <t>　子ども・子育て支援法第27条（及び第28条）の規定に基づき、次のとおり子どものための教育・保育給付を請求します。</t>
    <phoneticPr fontId="1"/>
  </si>
  <si>
    <t>１歳</t>
    <rPh sb="1" eb="2">
      <t>サイ</t>
    </rPh>
    <phoneticPr fontId="1"/>
  </si>
  <si>
    <t>２歳</t>
    <rPh sb="1" eb="2">
      <t>サイ</t>
    </rPh>
    <phoneticPr fontId="1"/>
  </si>
  <si>
    <t>年度</t>
    <rPh sb="0" eb="1">
      <t>ネン</t>
    </rPh>
    <rPh sb="1" eb="2">
      <t>ド</t>
    </rPh>
    <phoneticPr fontId="1"/>
  </si>
  <si>
    <t>～</t>
    <phoneticPr fontId="1"/>
  </si>
  <si>
    <t>子どものための教育・保育給付請求書</t>
    <rPh sb="0" eb="1">
      <t>コ</t>
    </rPh>
    <rPh sb="7" eb="9">
      <t>キョウイク</t>
    </rPh>
    <rPh sb="10" eb="12">
      <t>ホイク</t>
    </rPh>
    <rPh sb="12" eb="14">
      <t>キュウフ</t>
    </rPh>
    <rPh sb="14" eb="17">
      <t>セイキュウショ</t>
    </rPh>
    <phoneticPr fontId="1"/>
  </si>
  <si>
    <t>（</t>
    <phoneticPr fontId="1"/>
  </si>
  <si>
    <t>月分</t>
    <rPh sb="0" eb="1">
      <t>ガツ</t>
    </rPh>
    <rPh sb="1" eb="2">
      <t>ブン</t>
    </rPh>
    <phoneticPr fontId="1"/>
  </si>
  <si>
    <t>）</t>
    <phoneticPr fontId="1"/>
  </si>
  <si>
    <t>○○　長</t>
    <rPh sb="3" eb="4">
      <t>チョウ</t>
    </rPh>
    <phoneticPr fontId="1"/>
  </si>
  <si>
    <t>子どものための教育・保育給付等請求書</t>
    <rPh sb="0" eb="1">
      <t>コ</t>
    </rPh>
    <rPh sb="7" eb="9">
      <t>キョウイク</t>
    </rPh>
    <rPh sb="10" eb="12">
      <t>ホイク</t>
    </rPh>
    <rPh sb="12" eb="14">
      <t>キュウフ</t>
    </rPh>
    <rPh sb="14" eb="15">
      <t>トウ</t>
    </rPh>
    <rPh sb="15" eb="18">
      <t>セイキュウショ</t>
    </rPh>
    <phoneticPr fontId="1"/>
  </si>
  <si>
    <t>＜請求者＞</t>
    <rPh sb="1" eb="4">
      <t>セイキュウシャ</t>
    </rPh>
    <phoneticPr fontId="1"/>
  </si>
  <si>
    <t>○○法人　○○</t>
    <rPh sb="2" eb="4">
      <t>ホウジン</t>
    </rPh>
    <phoneticPr fontId="1"/>
  </si>
  <si>
    <t>○○　○○</t>
    <phoneticPr fontId="1"/>
  </si>
  <si>
    <t>設置者・事業者所在地</t>
    <rPh sb="4" eb="7">
      <t>ジギョウシャ</t>
    </rPh>
    <rPh sb="7" eb="10">
      <t>ショザイチ</t>
    </rPh>
    <phoneticPr fontId="1"/>
  </si>
  <si>
    <t>○○県○○市○○</t>
    <rPh sb="2" eb="3">
      <t>ケン</t>
    </rPh>
    <rPh sb="5" eb="6">
      <t>シ</t>
    </rPh>
    <phoneticPr fontId="1"/>
  </si>
  <si>
    <t>○○○○○○○○○○○○○</t>
    <phoneticPr fontId="1"/>
  </si>
  <si>
    <t>施設・事業所所在地</t>
    <rPh sb="0" eb="2">
      <t>シセツ</t>
    </rPh>
    <rPh sb="6" eb="9">
      <t>ショザイチ</t>
    </rPh>
    <phoneticPr fontId="1"/>
  </si>
  <si>
    <t>請求書発行責任者氏名</t>
    <rPh sb="0" eb="3">
      <t>セイキュウショ</t>
    </rPh>
    <rPh sb="3" eb="5">
      <t>ハッコウ</t>
    </rPh>
    <rPh sb="5" eb="8">
      <t>セキニンシャ</t>
    </rPh>
    <rPh sb="8" eb="10">
      <t>シメイ</t>
    </rPh>
    <phoneticPr fontId="1"/>
  </si>
  <si>
    <t>請求書発行責任者連絡先</t>
    <rPh sb="0" eb="3">
      <t>セイキュウショ</t>
    </rPh>
    <rPh sb="3" eb="5">
      <t>ハッコウ</t>
    </rPh>
    <rPh sb="5" eb="8">
      <t>セキニンシャ</t>
    </rPh>
    <rPh sb="8" eb="11">
      <t>レンラクサキ</t>
    </rPh>
    <phoneticPr fontId="1"/>
  </si>
  <si>
    <t>○○-○○○○-○○○○</t>
    <phoneticPr fontId="1"/>
  </si>
  <si>
    <t>　子ども・子育て支援法第27条（及び第28条）等の規定に基づき、次のとおり子どものための教育・保育給付等を請求します。</t>
    <rPh sb="23" eb="24">
      <t>トウ</t>
    </rPh>
    <rPh sb="51" eb="52">
      <t>トウ</t>
    </rPh>
    <phoneticPr fontId="1"/>
  </si>
  <si>
    <t>金</t>
    <rPh sb="0" eb="1">
      <t>キン</t>
    </rPh>
    <phoneticPr fontId="1"/>
  </si>
  <si>
    <t>＜内訳＞</t>
    <rPh sb="1" eb="3">
      <t>ウチワケ</t>
    </rPh>
    <phoneticPr fontId="1"/>
  </si>
  <si>
    <t>子どものための教育・保育給付</t>
    <phoneticPr fontId="1"/>
  </si>
  <si>
    <t>自治体独自加算</t>
    <rPh sb="0" eb="3">
      <t>ジチタイ</t>
    </rPh>
    <rPh sb="3" eb="5">
      <t>ドクジ</t>
    </rPh>
    <rPh sb="5" eb="7">
      <t>カサン</t>
    </rPh>
    <phoneticPr fontId="1"/>
  </si>
  <si>
    <t>その他</t>
    <rPh sb="2" eb="3">
      <t>タ</t>
    </rPh>
    <phoneticPr fontId="1"/>
  </si>
  <si>
    <t>＜子どものための教育・保育に係る内訳＞</t>
    <rPh sb="1" eb="2">
      <t>コ</t>
    </rPh>
    <rPh sb="8" eb="10">
      <t>キョウイク</t>
    </rPh>
    <rPh sb="11" eb="13">
      <t>ホイク</t>
    </rPh>
    <rPh sb="14" eb="15">
      <t>カカ</t>
    </rPh>
    <rPh sb="16" eb="18">
      <t>ウチワケ</t>
    </rPh>
    <phoneticPr fontId="1"/>
  </si>
  <si>
    <t>＜教育部分＞</t>
    <rPh sb="1" eb="3">
      <t>キョウイク</t>
    </rPh>
    <rPh sb="3" eb="5">
      <t>ブブン</t>
    </rPh>
    <phoneticPr fontId="1"/>
  </si>
  <si>
    <t>当月分（概算）請求額</t>
    <rPh sb="4" eb="6">
      <t>ガイサン</t>
    </rPh>
    <phoneticPr fontId="1"/>
  </si>
  <si>
    <t>翌月以降分（概算）請求額</t>
    <rPh sb="0" eb="2">
      <t>ヨクゲツ</t>
    </rPh>
    <rPh sb="2" eb="4">
      <t>イコウ</t>
    </rPh>
    <rPh sb="4" eb="5">
      <t>ブン</t>
    </rPh>
    <rPh sb="6" eb="8">
      <t>ガイサン</t>
    </rPh>
    <rPh sb="9" eb="11">
      <t>セイキュウ</t>
    </rPh>
    <rPh sb="11" eb="12">
      <t>ガク</t>
    </rPh>
    <phoneticPr fontId="1"/>
  </si>
  <si>
    <t>うち</t>
    <phoneticPr fontId="1"/>
  </si>
  <si>
    <t>月分概算請求額</t>
    <rPh sb="0" eb="1">
      <t>ツキ</t>
    </rPh>
    <rPh sb="1" eb="2">
      <t>ブン</t>
    </rPh>
    <rPh sb="2" eb="4">
      <t>ガイサン</t>
    </rPh>
    <rPh sb="4" eb="6">
      <t>セイキュウ</t>
    </rPh>
    <rPh sb="6" eb="7">
      <t>ガク</t>
    </rPh>
    <phoneticPr fontId="1"/>
  </si>
  <si>
    <t>既支払分精算額（差額調整分）</t>
    <rPh sb="8" eb="10">
      <t>サガク</t>
    </rPh>
    <rPh sb="10" eb="12">
      <t>チョウセイ</t>
    </rPh>
    <rPh sb="12" eb="13">
      <t>ブン</t>
    </rPh>
    <phoneticPr fontId="1"/>
  </si>
  <si>
    <t>月分精算請求額</t>
    <rPh sb="0" eb="1">
      <t>ツキ</t>
    </rPh>
    <rPh sb="1" eb="2">
      <t>ブン</t>
    </rPh>
    <rPh sb="2" eb="4">
      <t>セイサン</t>
    </rPh>
    <rPh sb="4" eb="6">
      <t>セイキュウ</t>
    </rPh>
    <rPh sb="6" eb="7">
      <t>ガク</t>
    </rPh>
    <phoneticPr fontId="1"/>
  </si>
  <si>
    <t>＜保育部分＞</t>
    <rPh sb="1" eb="3">
      <t>ホイク</t>
    </rPh>
    <rPh sb="3" eb="5">
      <t>ブブン</t>
    </rPh>
    <phoneticPr fontId="1"/>
  </si>
  <si>
    <t>２．振込先</t>
    <rPh sb="2" eb="4">
      <t>フリコミ</t>
    </rPh>
    <phoneticPr fontId="1"/>
  </si>
  <si>
    <t>○○ホウジン　○○</t>
    <phoneticPr fontId="1"/>
  </si>
  <si>
    <t>○○</t>
    <phoneticPr fontId="1"/>
  </si>
  <si>
    <t>本</t>
    <rPh sb="0" eb="1">
      <t>ホン</t>
    </rPh>
    <phoneticPr fontId="1"/>
  </si>
  <si>
    <t>（委任欄）</t>
    <phoneticPr fontId="1"/>
  </si>
  <si>
    <t>※請求者と振込口座の名義人が異なる場合のみ記入</t>
    <rPh sb="1" eb="4">
      <t>セイキュウシャ</t>
    </rPh>
    <rPh sb="5" eb="7">
      <t>フリコミ</t>
    </rPh>
    <rPh sb="7" eb="9">
      <t>コウザ</t>
    </rPh>
    <rPh sb="10" eb="13">
      <t>メイギニン</t>
    </rPh>
    <rPh sb="14" eb="15">
      <t>コト</t>
    </rPh>
    <rPh sb="17" eb="19">
      <t>バアイ</t>
    </rPh>
    <rPh sb="21" eb="23">
      <t>キニュウ</t>
    </rPh>
    <phoneticPr fontId="1"/>
  </si>
  <si>
    <t>本件については上記名義人宛振込願います。</t>
    <phoneticPr fontId="1"/>
  </si>
  <si>
    <t>＜添付書類＞</t>
    <phoneticPr fontId="1"/>
  </si>
  <si>
    <t>子どものための教育・保育給付を請求するための明細書（子どものための教育・保育給付請求明細書）</t>
  </si>
  <si>
    <t>子どものための教育・保育給付を請求するための明細書（子どものための教育・保育給付請求明細書）</t>
    <phoneticPr fontId="1"/>
  </si>
  <si>
    <t>明細書に係る在籍児童の一覧（在籍児童一覧）</t>
    <phoneticPr fontId="1"/>
  </si>
  <si>
    <t>その他市区町村長が必要と認める書類（○○○○○）</t>
    <phoneticPr fontId="1"/>
  </si>
  <si>
    <t>-</t>
    <phoneticPr fontId="1"/>
  </si>
  <si>
    <t>明細書に係る在籍児童の一覧（在籍児童一覧）</t>
  </si>
  <si>
    <t>その他市区町村長が必要と認める書類（○○○○○）</t>
  </si>
  <si>
    <t>-</t>
  </si>
  <si>
    <t>＜月初在籍児童（予定）数＞</t>
    <rPh sb="1" eb="3">
      <t>ゲッショ</t>
    </rPh>
    <rPh sb="3" eb="5">
      <t>ザイセキ</t>
    </rPh>
    <rPh sb="5" eb="7">
      <t>ジドウ</t>
    </rPh>
    <rPh sb="8" eb="10">
      <t>ヨテイ</t>
    </rPh>
    <rPh sb="11" eb="12">
      <t>スウ</t>
    </rPh>
    <phoneticPr fontId="1"/>
  </si>
  <si>
    <t>※請求先市区町村以外の児童を含む</t>
    <rPh sb="1" eb="3">
      <t>セイキュウ</t>
    </rPh>
    <rPh sb="3" eb="4">
      <t>サキ</t>
    </rPh>
    <rPh sb="4" eb="6">
      <t>シク</t>
    </rPh>
    <rPh sb="6" eb="8">
      <t>チョウソン</t>
    </rPh>
    <rPh sb="8" eb="10">
      <t>イガイ</t>
    </rPh>
    <rPh sb="11" eb="13">
      <t>ジドウ</t>
    </rPh>
    <rPh sb="14" eb="15">
      <t>フク</t>
    </rPh>
    <phoneticPr fontId="1"/>
  </si>
  <si>
    <t>請求月（</t>
    <rPh sb="0" eb="2">
      <t>セイキュウ</t>
    </rPh>
    <rPh sb="2" eb="3">
      <t>ツキ</t>
    </rPh>
    <phoneticPr fontId="1"/>
  </si>
  <si>
    <t>に係る</t>
    <rPh sb="1" eb="2">
      <t>カカ</t>
    </rPh>
    <phoneticPr fontId="1"/>
  </si>
  <si>
    <t>月初在籍児童（予定）数</t>
  </si>
  <si>
    <t>単価</t>
    <rPh sb="0" eb="2">
      <t>タンカ</t>
    </rPh>
    <phoneticPr fontId="1"/>
  </si>
  <si>
    <t>５歳児</t>
    <rPh sb="1" eb="2">
      <t>サイ</t>
    </rPh>
    <rPh sb="2" eb="3">
      <t>ジ</t>
    </rPh>
    <phoneticPr fontId="1"/>
  </si>
  <si>
    <t>４歳児</t>
    <rPh sb="1" eb="2">
      <t>サイ</t>
    </rPh>
    <rPh sb="2" eb="3">
      <t>ジ</t>
    </rPh>
    <phoneticPr fontId="1"/>
  </si>
  <si>
    <t>加算率</t>
    <rPh sb="0" eb="2">
      <t>カサン</t>
    </rPh>
    <rPh sb="2" eb="3">
      <t>リツ</t>
    </rPh>
    <phoneticPr fontId="1"/>
  </si>
  <si>
    <t>３歳児</t>
    <rPh sb="1" eb="3">
      <t>サイジ</t>
    </rPh>
    <phoneticPr fontId="1"/>
  </si>
  <si>
    <t>適用</t>
    <rPh sb="0" eb="2">
      <t>テキヨウ</t>
    </rPh>
    <phoneticPr fontId="1"/>
  </si>
  <si>
    <t>非適用</t>
    <rPh sb="0" eb="1">
      <t>ヒ</t>
    </rPh>
    <rPh sb="1" eb="3">
      <t>テキヨウ</t>
    </rPh>
    <phoneticPr fontId="1"/>
  </si>
  <si>
    <t>　うち下記以外</t>
    <rPh sb="3" eb="5">
      <t>カキ</t>
    </rPh>
    <rPh sb="5" eb="7">
      <t>イガイ</t>
    </rPh>
    <phoneticPr fontId="1"/>
  </si>
  <si>
    <t>△</t>
    <phoneticPr fontId="1"/>
  </si>
  <si>
    <t>A</t>
    <phoneticPr fontId="1"/>
  </si>
  <si>
    <t>B</t>
    <phoneticPr fontId="1"/>
  </si>
  <si>
    <t>処遇改善等加算Ⅱ</t>
    <rPh sb="0" eb="2">
      <t>ショグウ</t>
    </rPh>
    <rPh sb="2" eb="4">
      <t>カイゼン</t>
    </rPh>
    <rPh sb="4" eb="5">
      <t>トウ</t>
    </rPh>
    <rPh sb="5" eb="7">
      <t>カサン</t>
    </rPh>
    <phoneticPr fontId="1"/>
  </si>
  <si>
    <t>人数A</t>
    <rPh sb="0" eb="2">
      <t>ニンズウ</t>
    </rPh>
    <phoneticPr fontId="1"/>
  </si>
  <si>
    <t>人数B</t>
    <rPh sb="0" eb="2">
      <t>ニンズウ</t>
    </rPh>
    <phoneticPr fontId="1"/>
  </si>
  <si>
    <t>冷暖房費加算</t>
    <phoneticPr fontId="1"/>
  </si>
  <si>
    <t>地域</t>
    <rPh sb="0" eb="2">
      <t>チイキ</t>
    </rPh>
    <phoneticPr fontId="1"/>
  </si>
  <si>
    <t>１級地</t>
    <rPh sb="1" eb="2">
      <t>キュウ</t>
    </rPh>
    <rPh sb="2" eb="3">
      <t>チ</t>
    </rPh>
    <phoneticPr fontId="1"/>
  </si>
  <si>
    <t>２級地</t>
    <phoneticPr fontId="1"/>
  </si>
  <si>
    <t>３級地</t>
    <phoneticPr fontId="1"/>
  </si>
  <si>
    <t>４級地</t>
    <phoneticPr fontId="1"/>
  </si>
  <si>
    <t>施設機能強化推進費加算（３月のみ）</t>
    <rPh sb="13" eb="14">
      <t>ガツ</t>
    </rPh>
    <phoneticPr fontId="1"/>
  </si>
  <si>
    <t>金額</t>
    <rPh sb="0" eb="2">
      <t>キンガク</t>
    </rPh>
    <phoneticPr fontId="1"/>
  </si>
  <si>
    <t>配置
形態</t>
    <rPh sb="0" eb="2">
      <t>ハイチ</t>
    </rPh>
    <rPh sb="3" eb="5">
      <t>ケイタイ</t>
    </rPh>
    <phoneticPr fontId="1"/>
  </si>
  <si>
    <t>C</t>
    <phoneticPr fontId="1"/>
  </si>
  <si>
    <t>第三者評価受審加算（３月のみ）</t>
    <rPh sb="11" eb="12">
      <t>ガツ</t>
    </rPh>
    <phoneticPr fontId="1"/>
  </si>
  <si>
    <t>○…日割りの対象となる加算</t>
    <rPh sb="2" eb="4">
      <t>ヒワ</t>
    </rPh>
    <rPh sb="6" eb="8">
      <t>タイショウ</t>
    </rPh>
    <rPh sb="11" eb="13">
      <t>カサン</t>
    </rPh>
    <phoneticPr fontId="1"/>
  </si>
  <si>
    <t>△…初日の利用児童で除して得た額を加算</t>
    <rPh sb="2" eb="4">
      <t>ショジツ</t>
    </rPh>
    <rPh sb="5" eb="7">
      <t>リヨウ</t>
    </rPh>
    <rPh sb="7" eb="9">
      <t>ジドウ</t>
    </rPh>
    <rPh sb="10" eb="11">
      <t>ジョ</t>
    </rPh>
    <rPh sb="13" eb="14">
      <t>エ</t>
    </rPh>
    <rPh sb="15" eb="16">
      <t>ガク</t>
    </rPh>
    <rPh sb="17" eb="19">
      <t>カサン</t>
    </rPh>
    <phoneticPr fontId="1"/>
  </si>
  <si>
    <t>保育標準時間認定子どもに保育を行う時間</t>
    <rPh sb="0" eb="2">
      <t>ホイク</t>
    </rPh>
    <rPh sb="2" eb="4">
      <t>ヒョウジュン</t>
    </rPh>
    <rPh sb="4" eb="6">
      <t>ジカン</t>
    </rPh>
    <rPh sb="6" eb="8">
      <t>ニンテイ</t>
    </rPh>
    <rPh sb="8" eb="9">
      <t>コ</t>
    </rPh>
    <rPh sb="12" eb="14">
      <t>ホイク</t>
    </rPh>
    <rPh sb="15" eb="16">
      <t>オコナ</t>
    </rPh>
    <rPh sb="17" eb="19">
      <t>ジカン</t>
    </rPh>
    <phoneticPr fontId="1"/>
  </si>
  <si>
    <t>保育短時間認定子どもに保育を行う時間</t>
    <rPh sb="0" eb="2">
      <t>ホイク</t>
    </rPh>
    <rPh sb="2" eb="5">
      <t>タンジカン</t>
    </rPh>
    <rPh sb="5" eb="7">
      <t>ニンテイ</t>
    </rPh>
    <rPh sb="7" eb="8">
      <t>コ</t>
    </rPh>
    <rPh sb="11" eb="13">
      <t>ホイク</t>
    </rPh>
    <rPh sb="14" eb="15">
      <t>オコナ</t>
    </rPh>
    <rPh sb="16" eb="18">
      <t>ジカン</t>
    </rPh>
    <phoneticPr fontId="1"/>
  </si>
  <si>
    <t>私立保育所に係る委託費請求書</t>
    <rPh sb="0" eb="2">
      <t>シリツ</t>
    </rPh>
    <rPh sb="2" eb="4">
      <t>ホイク</t>
    </rPh>
    <rPh sb="4" eb="5">
      <t>ショ</t>
    </rPh>
    <rPh sb="6" eb="7">
      <t>カカ</t>
    </rPh>
    <rPh sb="8" eb="10">
      <t>イタク</t>
    </rPh>
    <rPh sb="10" eb="11">
      <t>ヒ</t>
    </rPh>
    <rPh sb="11" eb="14">
      <t>セイキュウショ</t>
    </rPh>
    <phoneticPr fontId="1"/>
  </si>
  <si>
    <t>私立保育所に係る委託費等請求書</t>
    <rPh sb="0" eb="2">
      <t>シリツ</t>
    </rPh>
    <rPh sb="2" eb="4">
      <t>ホイク</t>
    </rPh>
    <rPh sb="4" eb="5">
      <t>ショ</t>
    </rPh>
    <rPh sb="6" eb="7">
      <t>カカ</t>
    </rPh>
    <rPh sb="8" eb="10">
      <t>イタク</t>
    </rPh>
    <rPh sb="10" eb="11">
      <t>ヒ</t>
    </rPh>
    <rPh sb="11" eb="12">
      <t>トウ</t>
    </rPh>
    <rPh sb="12" eb="15">
      <t>セイキュウショ</t>
    </rPh>
    <phoneticPr fontId="1"/>
  </si>
  <si>
    <t>　子ども・子育て支援法附則第６条の規定に基づき、次のとおり私立保育所に係る委託費を請求します。</t>
    <rPh sb="11" eb="13">
      <t>フソク</t>
    </rPh>
    <rPh sb="13" eb="14">
      <t>ダイ</t>
    </rPh>
    <rPh sb="15" eb="16">
      <t>ジョウ</t>
    </rPh>
    <rPh sb="29" eb="31">
      <t>シリツ</t>
    </rPh>
    <rPh sb="31" eb="33">
      <t>ホイク</t>
    </rPh>
    <rPh sb="33" eb="34">
      <t>ショ</t>
    </rPh>
    <rPh sb="35" eb="36">
      <t>カカ</t>
    </rPh>
    <rPh sb="37" eb="39">
      <t>イタク</t>
    </rPh>
    <rPh sb="39" eb="40">
      <t>ヒ</t>
    </rPh>
    <phoneticPr fontId="1"/>
  </si>
  <si>
    <t>＜開所／保育時間＞</t>
    <rPh sb="4" eb="6">
      <t>ホイク</t>
    </rPh>
    <rPh sb="6" eb="8">
      <t>ジカン</t>
    </rPh>
    <phoneticPr fontId="1"/>
  </si>
  <si>
    <t>乳児</t>
    <rPh sb="0" eb="2">
      <t>ニュウジ</t>
    </rPh>
    <phoneticPr fontId="1"/>
  </si>
  <si>
    <t>賃借料加算</t>
    <rPh sb="0" eb="3">
      <t>チンシャクリョウ</t>
    </rPh>
    <rPh sb="3" eb="5">
      <t>カサン</t>
    </rPh>
    <phoneticPr fontId="1"/>
  </si>
  <si>
    <t>土曜日に閉所する場合</t>
    <rPh sb="0" eb="3">
      <t>ドヨウビ</t>
    </rPh>
    <rPh sb="4" eb="6">
      <t>ヘイショ</t>
    </rPh>
    <rPh sb="8" eb="10">
      <t>バアイ</t>
    </rPh>
    <phoneticPr fontId="1"/>
  </si>
  <si>
    <t>全て</t>
    <rPh sb="0" eb="1">
      <t>スベ</t>
    </rPh>
    <phoneticPr fontId="1"/>
  </si>
  <si>
    <t>0日</t>
    <rPh sb="1" eb="2">
      <t>ニチ</t>
    </rPh>
    <phoneticPr fontId="1"/>
  </si>
  <si>
    <t>1日</t>
    <rPh sb="1" eb="2">
      <t>ニチ</t>
    </rPh>
    <phoneticPr fontId="1"/>
  </si>
  <si>
    <t>2日</t>
    <rPh sb="1" eb="2">
      <t>ニチ</t>
    </rPh>
    <phoneticPr fontId="1"/>
  </si>
  <si>
    <t>3日以上</t>
    <rPh sb="1" eb="2">
      <t>ニチ</t>
    </rPh>
    <rPh sb="2" eb="4">
      <t>イジョウ</t>
    </rPh>
    <phoneticPr fontId="1"/>
  </si>
  <si>
    <t>閉所日数</t>
    <rPh sb="0" eb="2">
      <t>ヘイショ</t>
    </rPh>
    <rPh sb="2" eb="4">
      <t>ニッスウ</t>
    </rPh>
    <phoneticPr fontId="1"/>
  </si>
  <si>
    <t>減価償却費加算</t>
    <rPh sb="0" eb="2">
      <t>ゲンカ</t>
    </rPh>
    <rPh sb="2" eb="4">
      <t>ショウキャク</t>
    </rPh>
    <rPh sb="4" eb="5">
      <t>ヒ</t>
    </rPh>
    <rPh sb="5" eb="7">
      <t>カサン</t>
    </rPh>
    <phoneticPr fontId="1"/>
  </si>
  <si>
    <t>　子ども・子育て支援法第29条（及び第30条）の規定に基づき、次のとおり子どものための教育・保育給付を請求します。</t>
    <phoneticPr fontId="1"/>
  </si>
  <si>
    <t>　子ども・子育て支援法第29条（及び第30条）等の規定に基づき、次のとおり子どものための教育・保育給付等を請求します。</t>
    <rPh sb="23" eb="24">
      <t>トウ</t>
    </rPh>
    <rPh sb="51" eb="52">
      <t>トウ</t>
    </rPh>
    <phoneticPr fontId="1"/>
  </si>
  <si>
    <t>都市部</t>
    <rPh sb="0" eb="3">
      <t>トシブ</t>
    </rPh>
    <phoneticPr fontId="1"/>
  </si>
  <si>
    <t>地域
区分</t>
    <rPh sb="0" eb="2">
      <t>チイキ</t>
    </rPh>
    <rPh sb="3" eb="5">
      <t>クブン</t>
    </rPh>
    <phoneticPr fontId="3"/>
  </si>
  <si>
    <t>認定
区分</t>
    <rPh sb="0" eb="2">
      <t>ニンテイ</t>
    </rPh>
    <rPh sb="3" eb="5">
      <t>クブン</t>
    </rPh>
    <phoneticPr fontId="10"/>
  </si>
  <si>
    <t>処遇改善等加算Ⅰ</t>
    <phoneticPr fontId="10"/>
  </si>
  <si>
    <t>減価償却費加算</t>
    <rPh sb="0" eb="2">
      <t>ゲンカ</t>
    </rPh>
    <rPh sb="2" eb="5">
      <t>ショウキャクヒ</t>
    </rPh>
    <rPh sb="5" eb="7">
      <t>カサン</t>
    </rPh>
    <phoneticPr fontId="10"/>
  </si>
  <si>
    <t>賃借料加算</t>
    <rPh sb="0" eb="3">
      <t>チンシャクリョウ</t>
    </rPh>
    <rPh sb="3" eb="5">
      <t>カサン</t>
    </rPh>
    <phoneticPr fontId="10"/>
  </si>
  <si>
    <t>土曜日に閉所する場合</t>
    <rPh sb="0" eb="3">
      <t>ドヨウビ</t>
    </rPh>
    <rPh sb="4" eb="6">
      <t>ヘイショ</t>
    </rPh>
    <rPh sb="8" eb="10">
      <t>バアイ</t>
    </rPh>
    <phoneticPr fontId="10"/>
  </si>
  <si>
    <t>処遇改善等
加算Ⅰ</t>
    <phoneticPr fontId="10"/>
  </si>
  <si>
    <t>加算額</t>
    <rPh sb="0" eb="3">
      <t>カサンガク</t>
    </rPh>
    <phoneticPr fontId="10"/>
  </si>
  <si>
    <t>標　準</t>
    <rPh sb="0" eb="1">
      <t>シルベ</t>
    </rPh>
    <rPh sb="2" eb="3">
      <t>ジュン</t>
    </rPh>
    <phoneticPr fontId="10"/>
  </si>
  <si>
    <t>都市部</t>
    <rPh sb="0" eb="3">
      <t>トシブ</t>
    </rPh>
    <phoneticPr fontId="10"/>
  </si>
  <si>
    <t>①</t>
    <phoneticPr fontId="10"/>
  </si>
  <si>
    <t>②</t>
    <phoneticPr fontId="10"/>
  </si>
  <si>
    <t>③</t>
    <phoneticPr fontId="10"/>
  </si>
  <si>
    <t>④</t>
    <phoneticPr fontId="10"/>
  </si>
  <si>
    <t>⑥</t>
    <phoneticPr fontId="10"/>
  </si>
  <si>
    <t>⑦</t>
    <phoneticPr fontId="10"/>
  </si>
  <si>
    <t>20/100
地域</t>
    <phoneticPr fontId="3"/>
  </si>
  <si>
    <t>＋</t>
    <phoneticPr fontId="10"/>
  </si>
  <si>
    <t>3号</t>
    <rPh sb="1" eb="2">
      <t>ゴウ</t>
    </rPh>
    <phoneticPr fontId="10"/>
  </si>
  <si>
    <t>16/100
地域</t>
    <phoneticPr fontId="3"/>
  </si>
  <si>
    <t>15/100
地域</t>
    <phoneticPr fontId="3"/>
  </si>
  <si>
    <t>12/100
地域</t>
    <phoneticPr fontId="3"/>
  </si>
  <si>
    <t>10/100
地域</t>
    <phoneticPr fontId="3"/>
  </si>
  <si>
    <t>6/100
地域</t>
    <phoneticPr fontId="3"/>
  </si>
  <si>
    <t>3/100
地域</t>
    <phoneticPr fontId="3"/>
  </si>
  <si>
    <t>その他
地域</t>
    <rPh sb="2" eb="3">
      <t>タ</t>
    </rPh>
    <phoneticPr fontId="3"/>
  </si>
  <si>
    <t>加算部分２</t>
    <rPh sb="0" eb="2">
      <t>カサン</t>
    </rPh>
    <rPh sb="2" eb="4">
      <t>ブブン</t>
    </rPh>
    <phoneticPr fontId="10"/>
  </si>
  <si>
    <t>基本額</t>
    <phoneticPr fontId="3"/>
  </si>
  <si>
    <t>（</t>
    <phoneticPr fontId="3"/>
  </si>
  <si>
    <t>＋</t>
    <phoneticPr fontId="3"/>
  </si>
  <si>
    <t>）</t>
    <phoneticPr fontId="3"/>
  </si>
  <si>
    <t>÷各月初日の利用子ども数</t>
    <phoneticPr fontId="3"/>
  </si>
  <si>
    <t>Ａ</t>
    <phoneticPr fontId="3"/>
  </si>
  <si>
    <t>処遇改善等加算Ⅱ</t>
    <rPh sb="0" eb="2">
      <t>ショグウ</t>
    </rPh>
    <rPh sb="2" eb="4">
      <t>カイゼン</t>
    </rPh>
    <rPh sb="4" eb="5">
      <t>トウ</t>
    </rPh>
    <rPh sb="5" eb="7">
      <t>カサン</t>
    </rPh>
    <phoneticPr fontId="10"/>
  </si>
  <si>
    <t>冷暖房費加算</t>
    <rPh sb="0" eb="3">
      <t>レイダンボウ</t>
    </rPh>
    <rPh sb="3" eb="4">
      <t>ヒ</t>
    </rPh>
    <rPh sb="4" eb="6">
      <t>カサン</t>
    </rPh>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</si>
  <si>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</si>
  <si>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</si>
  <si>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</si>
  <si>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</si>
  <si>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</si>
  <si>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</si>
  <si>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除雪費加算</t>
    <rPh sb="0" eb="2">
      <t>ジョセツ</t>
    </rPh>
    <rPh sb="2" eb="3">
      <t>ヒ</t>
    </rPh>
    <rPh sb="3" eb="5">
      <t>カサン</t>
    </rPh>
    <phoneticPr fontId="3"/>
  </si>
  <si>
    <t>※３月初日の利用子どもの単価に加算</t>
    <rPh sb="3" eb="5">
      <t>ショニチ</t>
    </rPh>
    <rPh sb="6" eb="8">
      <t>リヨウ</t>
    </rPh>
    <rPh sb="8" eb="9">
      <t>コ</t>
    </rPh>
    <phoneticPr fontId="3"/>
  </si>
  <si>
    <t>降灰除去費加算</t>
    <rPh sb="0" eb="2">
      <t>コウカイ</t>
    </rPh>
    <rPh sb="2" eb="4">
      <t>ジョキョ</t>
    </rPh>
    <rPh sb="4" eb="5">
      <t>ヒ</t>
    </rPh>
    <rPh sb="5" eb="7">
      <t>カサン</t>
    </rPh>
    <phoneticPr fontId="3"/>
  </si>
  <si>
    <t>施設機能強化推進費加算</t>
    <rPh sb="0" eb="2">
      <t>シセツ</t>
    </rPh>
    <rPh sb="2" eb="4">
      <t>キノウ</t>
    </rPh>
    <rPh sb="4" eb="6">
      <t>キョウカ</t>
    </rPh>
    <rPh sb="6" eb="8">
      <t>スイシン</t>
    </rPh>
    <rPh sb="8" eb="9">
      <t>ヒ</t>
    </rPh>
    <rPh sb="9" eb="11">
      <t>カサン</t>
    </rPh>
    <phoneticPr fontId="3"/>
  </si>
  <si>
    <t>栄養管理加算</t>
    <rPh sb="0" eb="2">
      <t>エイヨウ</t>
    </rPh>
    <rPh sb="2" eb="4">
      <t>カンリ</t>
    </rPh>
    <rPh sb="4" eb="6">
      <t>カサン</t>
    </rPh>
    <phoneticPr fontId="10"/>
  </si>
  <si>
    <t>処遇改善等加算Ⅰ</t>
    <phoneticPr fontId="3"/>
  </si>
  <si>
    <t>※以下の区分に応じて、各月初日の利用子どもの単価に加算
　Ａ：Bを除き栄養士を雇用契約等により配置している施設
　Ｂ：基本分単価及び他の加算の認定に当たって求められる
　　　職員が栄養士を兼務している施設
　Ｃ：A又はBを除き、栄養士を嘱託等している施設</t>
    <phoneticPr fontId="10"/>
  </si>
  <si>
    <t>Ｂ</t>
    <phoneticPr fontId="10"/>
  </si>
  <si>
    <t>Ｃ</t>
    <phoneticPr fontId="3"/>
  </si>
  <si>
    <t>÷各月初日の利用子ども数</t>
  </si>
  <si>
    <t>　</t>
    <phoneticPr fontId="3"/>
  </si>
  <si>
    <t>第三者評価受審加算</t>
    <rPh sb="0" eb="3">
      <t>ダイサンシャ</t>
    </rPh>
    <rPh sb="3" eb="5">
      <t>ヒョウカ</t>
    </rPh>
    <rPh sb="5" eb="7">
      <t>ジュシン</t>
    </rPh>
    <rPh sb="7" eb="9">
      <t>カサン</t>
    </rPh>
    <phoneticPr fontId="3"/>
  </si>
  <si>
    <t>フラグ</t>
    <phoneticPr fontId="1"/>
  </si>
  <si>
    <t>基準列</t>
    <rPh sb="0" eb="2">
      <t>キジュン</t>
    </rPh>
    <rPh sb="2" eb="3">
      <t>レツ</t>
    </rPh>
    <phoneticPr fontId="1"/>
  </si>
  <si>
    <t>利用定員</t>
    <rPh sb="0" eb="2">
      <t>リヨウ</t>
    </rPh>
    <rPh sb="2" eb="4">
      <t>テイイン</t>
    </rPh>
    <phoneticPr fontId="1"/>
  </si>
  <si>
    <t>基本額</t>
    <rPh sb="0" eb="3">
      <t>キホンガク</t>
    </rPh>
    <phoneticPr fontId="3"/>
  </si>
  <si>
    <t>基本額
＋処遇改善等加算Ⅰ</t>
    <rPh sb="0" eb="3">
      <t>キホンガク</t>
    </rPh>
    <phoneticPr fontId="10"/>
  </si>
  <si>
    <t>番号</t>
    <rPh sb="0" eb="2">
      <t>バンゴウ</t>
    </rPh>
    <phoneticPr fontId="7"/>
  </si>
  <si>
    <t>地域区分</t>
    <rPh sb="0" eb="2">
      <t>チイキ</t>
    </rPh>
    <rPh sb="2" eb="4">
      <t>クブン</t>
    </rPh>
    <phoneticPr fontId="7"/>
  </si>
  <si>
    <t>冷暖房費加算用地域区分</t>
    <rPh sb="0" eb="3">
      <t>レイダンボウ</t>
    </rPh>
    <rPh sb="3" eb="4">
      <t>ヒ</t>
    </rPh>
    <rPh sb="4" eb="6">
      <t>カサン</t>
    </rPh>
    <rPh sb="6" eb="7">
      <t>ヨウ</t>
    </rPh>
    <rPh sb="7" eb="9">
      <t>チイキ</t>
    </rPh>
    <rPh sb="9" eb="11">
      <t>クブン</t>
    </rPh>
    <phoneticPr fontId="7"/>
  </si>
  <si>
    <t>栄養管理加算</t>
    <rPh sb="0" eb="2">
      <t>エイヨウ</t>
    </rPh>
    <rPh sb="2" eb="4">
      <t>カンリ</t>
    </rPh>
    <rPh sb="4" eb="6">
      <t>カサン</t>
    </rPh>
    <phoneticPr fontId="7"/>
  </si>
  <si>
    <t>１級地</t>
    <rPh sb="1" eb="3">
      <t>キュウチ</t>
    </rPh>
    <phoneticPr fontId="7"/>
  </si>
  <si>
    <t>２級地</t>
    <rPh sb="1" eb="3">
      <t>キュウチ</t>
    </rPh>
    <phoneticPr fontId="7"/>
  </si>
  <si>
    <t>A</t>
    <phoneticPr fontId="7"/>
  </si>
  <si>
    <t>３級地</t>
    <rPh sb="1" eb="3">
      <t>キュウチ</t>
    </rPh>
    <phoneticPr fontId="7"/>
  </si>
  <si>
    <t>B</t>
    <phoneticPr fontId="7"/>
  </si>
  <si>
    <t>12/100地域</t>
  </si>
  <si>
    <t>４級地</t>
    <rPh sb="1" eb="3">
      <t>キュウチ</t>
    </rPh>
    <phoneticPr fontId="7"/>
  </si>
  <si>
    <t>C</t>
    <phoneticPr fontId="7"/>
  </si>
  <si>
    <t>10/100地域</t>
  </si>
  <si>
    <t>6/100地域</t>
  </si>
  <si>
    <t>その他地域</t>
    <rPh sb="2" eb="3">
      <t>タ</t>
    </rPh>
    <rPh sb="3" eb="5">
      <t>チイキ</t>
    </rPh>
    <phoneticPr fontId="7"/>
  </si>
  <si>
    <t>保育所</t>
    <rPh sb="0" eb="2">
      <t>ホイク</t>
    </rPh>
    <rPh sb="2" eb="3">
      <t>ショ</t>
    </rPh>
    <phoneticPr fontId="7"/>
  </si>
  <si>
    <t>減価償却費加算</t>
    <rPh sb="0" eb="2">
      <t>ゲンカ</t>
    </rPh>
    <rPh sb="2" eb="4">
      <t>ショウキャク</t>
    </rPh>
    <rPh sb="4" eb="5">
      <t>ヒ</t>
    </rPh>
    <rPh sb="5" eb="7">
      <t>カサン</t>
    </rPh>
    <phoneticPr fontId="10"/>
  </si>
  <si>
    <t>基本額</t>
    <rPh sb="0" eb="3">
      <t>キホンガク</t>
    </rPh>
    <phoneticPr fontId="10"/>
  </si>
  <si>
    <r>
      <t>20</t>
    </r>
    <r>
      <rPr>
        <sz val="11"/>
        <color indexed="8"/>
        <rFont val="游ゴシック"/>
        <family val="3"/>
        <charset val="128"/>
      </rPr>
      <t>/100地域</t>
    </r>
    <rPh sb="6" eb="8">
      <t>チイキ</t>
    </rPh>
    <phoneticPr fontId="7"/>
  </si>
  <si>
    <r>
      <t>16</t>
    </r>
    <r>
      <rPr>
        <sz val="11"/>
        <color indexed="8"/>
        <rFont val="游ゴシック"/>
        <family val="3"/>
        <charset val="128"/>
      </rPr>
      <t>/100地域</t>
    </r>
    <rPh sb="6" eb="8">
      <t>チイキ</t>
    </rPh>
    <phoneticPr fontId="7"/>
  </si>
  <si>
    <r>
      <t>15</t>
    </r>
    <r>
      <rPr>
        <sz val="11"/>
        <color indexed="8"/>
        <rFont val="游ゴシック"/>
        <family val="3"/>
        <charset val="128"/>
      </rPr>
      <t>/100地域</t>
    </r>
    <rPh sb="6" eb="8">
      <t>チイキ</t>
    </rPh>
    <phoneticPr fontId="7"/>
  </si>
  <si>
    <r>
      <t>3</t>
    </r>
    <r>
      <rPr>
        <sz val="11"/>
        <color indexed="8"/>
        <rFont val="游ゴシック"/>
        <family val="3"/>
        <charset val="128"/>
      </rPr>
      <t>/100地域</t>
    </r>
    <rPh sb="5" eb="7">
      <t>チイキ</t>
    </rPh>
    <phoneticPr fontId="7"/>
  </si>
  <si>
    <t>a地域</t>
    <rPh sb="1" eb="3">
      <t>チイキ</t>
    </rPh>
    <phoneticPr fontId="1"/>
  </si>
  <si>
    <t>b地域</t>
    <rPh sb="1" eb="3">
      <t>チイキ</t>
    </rPh>
    <phoneticPr fontId="1"/>
  </si>
  <si>
    <t>c地域</t>
    <rPh sb="1" eb="3">
      <t>チイキ</t>
    </rPh>
    <phoneticPr fontId="1"/>
  </si>
  <si>
    <t>d地域</t>
    <rPh sb="1" eb="3">
      <t>チイキ</t>
    </rPh>
    <phoneticPr fontId="1"/>
  </si>
  <si>
    <t>-</t>
    <phoneticPr fontId="1"/>
  </si>
  <si>
    <t>※年齢は年度の初日の前日における満年齢を記入</t>
    <rPh sb="1" eb="3">
      <t>ネンレイ</t>
    </rPh>
    <rPh sb="4" eb="6">
      <t>ネンド</t>
    </rPh>
    <rPh sb="7" eb="9">
      <t>ショジツ</t>
    </rPh>
    <rPh sb="10" eb="12">
      <t>ゼンジツ</t>
    </rPh>
    <rPh sb="16" eb="19">
      <t>マンネンレイ</t>
    </rPh>
    <rPh sb="20" eb="22">
      <t>キニュウ</t>
    </rPh>
    <phoneticPr fontId="1"/>
  </si>
  <si>
    <t>No.</t>
    <phoneticPr fontId="1"/>
  </si>
  <si>
    <t>年齢</t>
    <phoneticPr fontId="1"/>
  </si>
  <si>
    <t>月途中入退所のあった児童のみ</t>
    <rPh sb="0" eb="1">
      <t>ツキ</t>
    </rPh>
    <rPh sb="1" eb="3">
      <t>トチュウ</t>
    </rPh>
    <rPh sb="3" eb="4">
      <t>ニュウ</t>
    </rPh>
    <rPh sb="4" eb="6">
      <t>タイショ</t>
    </rPh>
    <rPh sb="10" eb="12">
      <t>ジドウ</t>
    </rPh>
    <phoneticPr fontId="1"/>
  </si>
  <si>
    <t>月途中入退所児童の区分</t>
    <rPh sb="0" eb="1">
      <t>ツキ</t>
    </rPh>
    <rPh sb="1" eb="3">
      <t>トチュウ</t>
    </rPh>
    <rPh sb="3" eb="4">
      <t>ニュウ</t>
    </rPh>
    <rPh sb="4" eb="6">
      <t>タイショ</t>
    </rPh>
    <rPh sb="6" eb="8">
      <t>ジドウ</t>
    </rPh>
    <rPh sb="9" eb="11">
      <t>クブン</t>
    </rPh>
    <phoneticPr fontId="1"/>
  </si>
  <si>
    <t>月途中入退所のない児童</t>
    <rPh sb="0" eb="1">
      <t>ツキ</t>
    </rPh>
    <rPh sb="1" eb="3">
      <t>トチュウ</t>
    </rPh>
    <rPh sb="3" eb="4">
      <t>ニュウ</t>
    </rPh>
    <rPh sb="4" eb="6">
      <t>タイショ</t>
    </rPh>
    <rPh sb="9" eb="11">
      <t>ジドウ</t>
    </rPh>
    <phoneticPr fontId="1"/>
  </si>
  <si>
    <t>月途中入所の有無</t>
    <rPh sb="0" eb="1">
      <t>ツキ</t>
    </rPh>
    <rPh sb="1" eb="3">
      <t>トチュウ</t>
    </rPh>
    <rPh sb="3" eb="5">
      <t>ニュウショ</t>
    </rPh>
    <rPh sb="6" eb="8">
      <t>ウム</t>
    </rPh>
    <phoneticPr fontId="1"/>
  </si>
  <si>
    <t>月途中退所の有無</t>
    <rPh sb="0" eb="1">
      <t>ツキ</t>
    </rPh>
    <rPh sb="1" eb="3">
      <t>トチュウ</t>
    </rPh>
    <rPh sb="3" eb="5">
      <t>タイショ</t>
    </rPh>
    <rPh sb="6" eb="8">
      <t>ウム</t>
    </rPh>
    <phoneticPr fontId="1"/>
  </si>
  <si>
    <t>在籍中開所
日数</t>
    <rPh sb="0" eb="2">
      <t>ザイセキ</t>
    </rPh>
    <rPh sb="2" eb="3">
      <t>チュウ</t>
    </rPh>
    <rPh sb="3" eb="5">
      <t>カイショ</t>
    </rPh>
    <rPh sb="6" eb="8">
      <t>ニッスウ</t>
    </rPh>
    <phoneticPr fontId="1"/>
  </si>
  <si>
    <t>D</t>
    <phoneticPr fontId="1"/>
  </si>
  <si>
    <t>＜児童数＞</t>
    <rPh sb="1" eb="3">
      <t>ジドウ</t>
    </rPh>
    <rPh sb="3" eb="4">
      <t>スウ</t>
    </rPh>
    <phoneticPr fontId="1"/>
  </si>
  <si>
    <t>４歳児</t>
    <phoneticPr fontId="1"/>
  </si>
  <si>
    <t>３歳児</t>
    <rPh sb="2" eb="3">
      <t>ジ</t>
    </rPh>
    <phoneticPr fontId="1"/>
  </si>
  <si>
    <t>請求先市区町村の児童数
（月途中入退所児童に限る）</t>
    <rPh sb="10" eb="11">
      <t>スウ</t>
    </rPh>
    <phoneticPr fontId="1"/>
  </si>
  <si>
    <t>請求先市区町村の児童</t>
    <phoneticPr fontId="1"/>
  </si>
  <si>
    <t>教育</t>
    <rPh sb="0" eb="2">
      <t>キョウイク</t>
    </rPh>
    <phoneticPr fontId="1"/>
  </si>
  <si>
    <t>保育標準時間認定子ども</t>
    <rPh sb="0" eb="2">
      <t>ホイク</t>
    </rPh>
    <rPh sb="2" eb="4">
      <t>ヒョウジュン</t>
    </rPh>
    <rPh sb="4" eb="6">
      <t>ジカン</t>
    </rPh>
    <rPh sb="6" eb="8">
      <t>ニンテイ</t>
    </rPh>
    <rPh sb="8" eb="9">
      <t>コ</t>
    </rPh>
    <phoneticPr fontId="1"/>
  </si>
  <si>
    <t>＜月途中入退所児童の在籍中開所日数＞</t>
    <phoneticPr fontId="1"/>
  </si>
  <si>
    <t>標準／短時間／教育</t>
    <rPh sb="0" eb="2">
      <t>ヒョウジュン</t>
    </rPh>
    <rPh sb="3" eb="6">
      <t>タンジカン</t>
    </rPh>
    <rPh sb="7" eb="9">
      <t>キョウイク</t>
    </rPh>
    <phoneticPr fontId="1"/>
  </si>
  <si>
    <t>途中入退所児童</t>
    <rPh sb="0" eb="2">
      <t>トチュウ</t>
    </rPh>
    <rPh sb="2" eb="3">
      <t>ニュウ</t>
    </rPh>
    <rPh sb="3" eb="5">
      <t>タイショ</t>
    </rPh>
    <rPh sb="5" eb="7">
      <t>ジドウ</t>
    </rPh>
    <phoneticPr fontId="1"/>
  </si>
  <si>
    <t>非適用</t>
    <rPh sb="0" eb="1">
      <t>ヒ</t>
    </rPh>
    <rPh sb="1" eb="3">
      <t>テキヨウ</t>
    </rPh>
    <phoneticPr fontId="7"/>
  </si>
  <si>
    <t>障害児保育加算</t>
    <rPh sb="0" eb="2">
      <t>ショウガイ</t>
    </rPh>
    <rPh sb="2" eb="3">
      <t>ジ</t>
    </rPh>
    <rPh sb="3" eb="5">
      <t>ホイク</t>
    </rPh>
    <rPh sb="5" eb="7">
      <t>カサン</t>
    </rPh>
    <phoneticPr fontId="1"/>
  </si>
  <si>
    <t>連携施設を設定しない場合</t>
    <rPh sb="0" eb="2">
      <t>レンケイ</t>
    </rPh>
    <rPh sb="2" eb="4">
      <t>シセツ</t>
    </rPh>
    <rPh sb="5" eb="7">
      <t>セッテイ</t>
    </rPh>
    <rPh sb="10" eb="12">
      <t>バアイ</t>
    </rPh>
    <phoneticPr fontId="1"/>
  </si>
  <si>
    <t>食事の提供について自園調理又は連携施設からの搬入以外の方法による場合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22" eb="24">
      <t>ハンニュウ</t>
    </rPh>
    <rPh sb="24" eb="26">
      <t>イガイ</t>
    </rPh>
    <rPh sb="27" eb="29">
      <t>ホウホウ</t>
    </rPh>
    <rPh sb="32" eb="34">
      <t>バアイ</t>
    </rPh>
    <phoneticPr fontId="1"/>
  </si>
  <si>
    <t>処遇改善等加算Ⅰ</t>
    <rPh sb="0" eb="2">
      <t>ショグウ</t>
    </rPh>
    <rPh sb="2" eb="4">
      <t>カイゼン</t>
    </rPh>
    <rPh sb="4" eb="5">
      <t>トウ</t>
    </rPh>
    <rPh sb="5" eb="7">
      <t>カサン</t>
    </rPh>
    <phoneticPr fontId="3"/>
  </si>
  <si>
    <t>⑳</t>
    <phoneticPr fontId="10"/>
  </si>
  <si>
    <t>基準セル</t>
    <rPh sb="0" eb="2">
      <t>キジュン</t>
    </rPh>
    <phoneticPr fontId="1"/>
  </si>
  <si>
    <t>基準行</t>
    <rPh sb="0" eb="2">
      <t>キジュン</t>
    </rPh>
    <rPh sb="2" eb="3">
      <t>ギョウ</t>
    </rPh>
    <phoneticPr fontId="1"/>
  </si>
  <si>
    <t>障害児保育加算</t>
    <rPh sb="0" eb="1">
      <t>ショウガイ</t>
    </rPh>
    <rPh sb="1" eb="2">
      <t>ジ</t>
    </rPh>
    <rPh sb="2" eb="4">
      <t>ホイク</t>
    </rPh>
    <rPh sb="4" eb="6">
      <t>カサン</t>
    </rPh>
    <phoneticPr fontId="1"/>
  </si>
  <si>
    <t>連携施設を設定しない場合</t>
    <rPh sb="0" eb="2">
      <t>レンケイ</t>
    </rPh>
    <rPh sb="2" eb="4">
      <t>シセツ</t>
    </rPh>
    <rPh sb="5" eb="7">
      <t>セッテイ</t>
    </rPh>
    <rPh sb="10" eb="12">
      <t>バアイ</t>
    </rPh>
    <phoneticPr fontId="10"/>
  </si>
  <si>
    <t>食事の提供について自園調理又は連携施設からの搬入以外の方法による場合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22" eb="24">
      <t>ハンニュウ</t>
    </rPh>
    <rPh sb="24" eb="26">
      <t>イガイ</t>
    </rPh>
    <rPh sb="27" eb="29">
      <t>ホウホウ</t>
    </rPh>
    <rPh sb="32" eb="34">
      <t>バアイ</t>
    </rPh>
    <phoneticPr fontId="3"/>
  </si>
  <si>
    <t>　子ども・子育て支援法附則第６条等の規定に基づき、次のとおり私立保育所に係る委託費等を請求します。</t>
    <rPh sb="16" eb="17">
      <t>トウ</t>
    </rPh>
    <rPh sb="41" eb="42">
      <t>トウ</t>
    </rPh>
    <phoneticPr fontId="1"/>
  </si>
  <si>
    <t>私立保育所に係る委託費を請求するための明細書（私立保育所に係る委託費請求明細書）</t>
    <rPh sb="0" eb="2">
      <t>シリツ</t>
    </rPh>
    <rPh sb="2" eb="4">
      <t>ホイク</t>
    </rPh>
    <rPh sb="4" eb="5">
      <t>ショ</t>
    </rPh>
    <rPh sb="6" eb="7">
      <t>カカ</t>
    </rPh>
    <rPh sb="8" eb="10">
      <t>イタク</t>
    </rPh>
    <rPh sb="10" eb="11">
      <t>ヒ</t>
    </rPh>
    <rPh sb="23" eb="25">
      <t>シリツ</t>
    </rPh>
    <rPh sb="25" eb="27">
      <t>ホイク</t>
    </rPh>
    <rPh sb="27" eb="28">
      <t>ショ</t>
    </rPh>
    <rPh sb="29" eb="30">
      <t>カカ</t>
    </rPh>
    <rPh sb="31" eb="33">
      <t>イタク</t>
    </rPh>
    <rPh sb="33" eb="34">
      <t>ヒ</t>
    </rPh>
    <phoneticPr fontId="1"/>
  </si>
  <si>
    <t>○○○○○</t>
    <phoneticPr fontId="1"/>
  </si>
  <si>
    <t>　子ども・子育て支援法第29条（及び第30条）の規定に基づき、次のとおり子どものための教育・保育給付を請求します。</t>
  </si>
  <si>
    <t>児童氏名</t>
    <rPh sb="0" eb="2">
      <t>ジドウ</t>
    </rPh>
    <rPh sb="2" eb="4">
      <t>シメイ</t>
    </rPh>
    <phoneticPr fontId="1"/>
  </si>
  <si>
    <t>生年月日</t>
    <rPh sb="0" eb="2">
      <t>セイネン</t>
    </rPh>
    <rPh sb="2" eb="4">
      <t>ガッピ</t>
    </rPh>
    <phoneticPr fontId="1"/>
  </si>
  <si>
    <t>管理者を配置していない場合</t>
    <rPh sb="0" eb="3">
      <t>カンリシャ</t>
    </rPh>
    <rPh sb="4" eb="6">
      <t>ハイチ</t>
    </rPh>
    <rPh sb="11" eb="13">
      <t>バアイ</t>
    </rPh>
    <phoneticPr fontId="1"/>
  </si>
  <si>
    <t>定員を恒常的に超過する場合</t>
    <rPh sb="0" eb="2">
      <t>テイイン</t>
    </rPh>
    <rPh sb="3" eb="6">
      <t>コウジョウテキ</t>
    </rPh>
    <rPh sb="7" eb="9">
      <t>チョウカ</t>
    </rPh>
    <rPh sb="11" eb="13">
      <t>バアイ</t>
    </rPh>
    <phoneticPr fontId="1"/>
  </si>
  <si>
    <t>障害児</t>
    <rPh sb="0" eb="2">
      <t>ショウガイ</t>
    </rPh>
    <rPh sb="2" eb="3">
      <t>ジ</t>
    </rPh>
    <phoneticPr fontId="1"/>
  </si>
  <si>
    <t>基本加算部分</t>
    <rPh sb="0" eb="2">
      <t>キホン</t>
    </rPh>
    <rPh sb="2" eb="4">
      <t>カサン</t>
    </rPh>
    <rPh sb="4" eb="6">
      <t>ブブン</t>
    </rPh>
    <phoneticPr fontId="1"/>
  </si>
  <si>
    <t>調整部分</t>
    <rPh sb="0" eb="2">
      <t>チョウセイ</t>
    </rPh>
    <rPh sb="2" eb="4">
      <t>ブブン</t>
    </rPh>
    <phoneticPr fontId="1"/>
  </si>
  <si>
    <t>特定加算部分</t>
    <rPh sb="0" eb="2">
      <t>トクテイ</t>
    </rPh>
    <rPh sb="2" eb="4">
      <t>カサン</t>
    </rPh>
    <rPh sb="4" eb="6">
      <t>ブブン</t>
    </rPh>
    <phoneticPr fontId="1"/>
  </si>
  <si>
    <t>除雪費加算（３月のみ）</t>
    <rPh sb="0" eb="2">
      <t>ジョセツ</t>
    </rPh>
    <rPh sb="2" eb="3">
      <t>ヒ</t>
    </rPh>
    <rPh sb="7" eb="8">
      <t>ガツ</t>
    </rPh>
    <phoneticPr fontId="2"/>
  </si>
  <si>
    <t>降灰除去費加算（３月のみ）</t>
    <phoneticPr fontId="1"/>
  </si>
  <si>
    <t>副食費徴収免除対象</t>
    <rPh sb="0" eb="3">
      <t>フクショクヒ</t>
    </rPh>
    <rPh sb="3" eb="5">
      <t>チョウシュウ</t>
    </rPh>
    <rPh sb="5" eb="7">
      <t>メンジョ</t>
    </rPh>
    <rPh sb="7" eb="9">
      <t>タイショウ</t>
    </rPh>
    <phoneticPr fontId="1"/>
  </si>
  <si>
    <t>在籍児童一覧（小規模保育事業A型）</t>
    <rPh sb="2" eb="4">
      <t>ジドウ</t>
    </rPh>
    <rPh sb="4" eb="6">
      <t>イチラン</t>
    </rPh>
    <rPh sb="7" eb="10">
      <t>ショウキボ</t>
    </rPh>
    <rPh sb="10" eb="12">
      <t>ホイク</t>
    </rPh>
    <rPh sb="12" eb="14">
      <t>ジギョウ</t>
    </rPh>
    <rPh sb="15" eb="16">
      <t>ガタ</t>
    </rPh>
    <phoneticPr fontId="3"/>
  </si>
  <si>
    <t>定員
区分</t>
    <rPh sb="0" eb="2">
      <t>テイイン</t>
    </rPh>
    <rPh sb="3" eb="5">
      <t>クブン</t>
    </rPh>
    <phoneticPr fontId="3"/>
  </si>
  <si>
    <t>年齢区分</t>
    <rPh sb="0" eb="2">
      <t>ネンレイ</t>
    </rPh>
    <rPh sb="2" eb="4">
      <t>クブン</t>
    </rPh>
    <phoneticPr fontId="3"/>
  </si>
  <si>
    <t>保育必要量区分⑤</t>
    <rPh sb="0" eb="2">
      <t>ホイク</t>
    </rPh>
    <rPh sb="2" eb="5">
      <t>ヒツヨウリョウ</t>
    </rPh>
    <rPh sb="5" eb="7">
      <t>クブン</t>
    </rPh>
    <phoneticPr fontId="10"/>
  </si>
  <si>
    <t>　障害児保育加算
　※特別な支援が必要な利用子どもの単価に加算</t>
    <rPh sb="1" eb="4">
      <t>ショウガイジ</t>
    </rPh>
    <rPh sb="4" eb="6">
      <t>ホイク</t>
    </rPh>
    <rPh sb="6" eb="8">
      <t>カサン</t>
    </rPh>
    <rPh sb="11" eb="13">
      <t>トクベツ</t>
    </rPh>
    <rPh sb="14" eb="16">
      <t>シエン</t>
    </rPh>
    <rPh sb="17" eb="19">
      <t>ヒツヨウ</t>
    </rPh>
    <rPh sb="20" eb="22">
      <t>リヨウ</t>
    </rPh>
    <rPh sb="22" eb="23">
      <t>コ</t>
    </rPh>
    <rPh sb="26" eb="28">
      <t>タンカ</t>
    </rPh>
    <rPh sb="29" eb="31">
      <t>カサン</t>
    </rPh>
    <phoneticPr fontId="10"/>
  </si>
  <si>
    <t>休日保育加算</t>
    <rPh sb="0" eb="2">
      <t>キュウジツ</t>
    </rPh>
    <rPh sb="2" eb="4">
      <t>ホイク</t>
    </rPh>
    <rPh sb="4" eb="6">
      <t>カサン</t>
    </rPh>
    <phoneticPr fontId="10"/>
  </si>
  <si>
    <t>夜間保育加算</t>
    <rPh sb="0" eb="2">
      <t>ヤカン</t>
    </rPh>
    <rPh sb="2" eb="4">
      <t>ホイク</t>
    </rPh>
    <rPh sb="4" eb="6">
      <t>カサン</t>
    </rPh>
    <phoneticPr fontId="10"/>
  </si>
  <si>
    <t>連携施設を設定しない場合</t>
    <phoneticPr fontId="10"/>
  </si>
  <si>
    <t>食事の搬入について自園調理又は連携施設等からの搬入以外の方法による場合</t>
    <phoneticPr fontId="10"/>
  </si>
  <si>
    <t>管理者を配置していない場合</t>
    <rPh sb="0" eb="3">
      <t>カンリシャ</t>
    </rPh>
    <rPh sb="4" eb="6">
      <t>ハイチ</t>
    </rPh>
    <rPh sb="11" eb="13">
      <t>バアイ</t>
    </rPh>
    <phoneticPr fontId="10"/>
  </si>
  <si>
    <t>定員を恒常的に
超過する場合</t>
    <rPh sb="0" eb="2">
      <t>テイイン</t>
    </rPh>
    <rPh sb="3" eb="6">
      <t>コウジョウテキ</t>
    </rPh>
    <rPh sb="8" eb="10">
      <t>チョウカ</t>
    </rPh>
    <rPh sb="12" eb="14">
      <t>バアイ</t>
    </rPh>
    <phoneticPr fontId="10"/>
  </si>
  <si>
    <t>保育標準時間認定</t>
    <rPh sb="0" eb="2">
      <t>ホイク</t>
    </rPh>
    <rPh sb="2" eb="4">
      <t>ヒョウジュン</t>
    </rPh>
    <rPh sb="4" eb="6">
      <t>ジカン</t>
    </rPh>
    <rPh sb="6" eb="8">
      <t>ニンテイ</t>
    </rPh>
    <phoneticPr fontId="10"/>
  </si>
  <si>
    <t>保育短時間認定</t>
    <rPh sb="0" eb="2">
      <t>ホイク</t>
    </rPh>
    <rPh sb="2" eb="3">
      <t>タン</t>
    </rPh>
    <rPh sb="3" eb="5">
      <t>ジカン</t>
    </rPh>
    <rPh sb="5" eb="7">
      <t>ニンテイ</t>
    </rPh>
    <phoneticPr fontId="10"/>
  </si>
  <si>
    <t>月に１日土曜日を閉所する場合</t>
    <rPh sb="0" eb="1">
      <t>ツキ</t>
    </rPh>
    <rPh sb="3" eb="4">
      <t>ニチ</t>
    </rPh>
    <rPh sb="4" eb="7">
      <t>ドヨウビ</t>
    </rPh>
    <rPh sb="8" eb="10">
      <t>ヘイショ</t>
    </rPh>
    <rPh sb="12" eb="14">
      <t>バアイ</t>
    </rPh>
    <phoneticPr fontId="10"/>
  </si>
  <si>
    <t>月に２日土曜日を閉所する場合</t>
    <rPh sb="0" eb="1">
      <t>ツキ</t>
    </rPh>
    <rPh sb="3" eb="4">
      <t>ニチ</t>
    </rPh>
    <rPh sb="4" eb="7">
      <t>ドヨウビ</t>
    </rPh>
    <rPh sb="8" eb="10">
      <t>ヘイショ</t>
    </rPh>
    <rPh sb="12" eb="14">
      <t>バアイ</t>
    </rPh>
    <phoneticPr fontId="10"/>
  </si>
  <si>
    <t>月に３日以上土曜日を閉所する場合</t>
    <rPh sb="0" eb="1">
      <t>ツキ</t>
    </rPh>
    <rPh sb="3" eb="4">
      <t>ニチ</t>
    </rPh>
    <rPh sb="4" eb="6">
      <t>イジョウ</t>
    </rPh>
    <rPh sb="6" eb="9">
      <t>ドヨウビ</t>
    </rPh>
    <rPh sb="10" eb="12">
      <t>ヘイショ</t>
    </rPh>
    <rPh sb="14" eb="16">
      <t>バアイ</t>
    </rPh>
    <phoneticPr fontId="10"/>
  </si>
  <si>
    <t>全ての土曜日を閉所する場合</t>
    <rPh sb="0" eb="1">
      <t>スベ</t>
    </rPh>
    <rPh sb="3" eb="6">
      <t>ドヨウビ</t>
    </rPh>
    <rPh sb="7" eb="9">
      <t>ヘイショ</t>
    </rPh>
    <rPh sb="11" eb="13">
      <t>バアイ</t>
    </rPh>
    <phoneticPr fontId="10"/>
  </si>
  <si>
    <t>基本分単価</t>
    <rPh sb="0" eb="2">
      <t>キホン</t>
    </rPh>
    <rPh sb="2" eb="3">
      <t>ブン</t>
    </rPh>
    <rPh sb="3" eb="4">
      <t>タン</t>
    </rPh>
    <rPh sb="4" eb="5">
      <t>アタイ</t>
    </rPh>
    <phoneticPr fontId="3"/>
  </si>
  <si>
    <t>処遇改善
等加算Ⅰ</t>
    <phoneticPr fontId="10"/>
  </si>
  <si>
    <t>（注）</t>
    <phoneticPr fontId="10"/>
  </si>
  <si>
    <t>（注）</t>
    <rPh sb="0" eb="3">
      <t>チュウ</t>
    </rPh>
    <phoneticPr fontId="3"/>
  </si>
  <si>
    <t>(注)</t>
    <rPh sb="1" eb="2">
      <t>チュウ</t>
    </rPh>
    <phoneticPr fontId="3"/>
  </si>
  <si>
    <t>⑨</t>
  </si>
  <si>
    <t>⑩</t>
  </si>
  <si>
    <t>⑪</t>
  </si>
  <si>
    <t>⑫</t>
  </si>
  <si>
    <t>⑬</t>
  </si>
  <si>
    <t>⑭</t>
  </si>
  <si>
    <t>⑮</t>
  </si>
  <si>
    <t>⑯</t>
  </si>
  <si>
    <t>⑰</t>
  </si>
  <si>
    <t>⑱</t>
  </si>
  <si>
    <t xml:space="preserve"> 6人
　から
12人
　まで</t>
    <rPh sb="2" eb="3">
      <t>ニン</t>
    </rPh>
    <rPh sb="10" eb="11">
      <t>ニン</t>
    </rPh>
    <phoneticPr fontId="3"/>
  </si>
  <si>
    <t>１､２歳児</t>
    <rPh sb="3" eb="5">
      <t>サイジ</t>
    </rPh>
    <phoneticPr fontId="3"/>
  </si>
  <si>
    <t>＋</t>
  </si>
  <si>
    <t>(⑥＋⑦＋⑪)</t>
  </si>
  <si>
    <t>(⑥＋⑦
　＋⑨＋⑪)</t>
  </si>
  <si>
    <t>(⑥～⑰)</t>
  </si>
  <si>
    <t>13人
　から
19人
　まで</t>
    <rPh sb="2" eb="3">
      <t>ニン</t>
    </rPh>
    <rPh sb="10" eb="11">
      <t>ニン</t>
    </rPh>
    <phoneticPr fontId="3"/>
  </si>
  <si>
    <t>　 840人～　909人</t>
  </si>
  <si>
    <t>⑲</t>
    <phoneticPr fontId="10"/>
  </si>
  <si>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10"/>
  </si>
  <si>
    <t xml:space="preserve">※１　各月初日の利用子どもの単価に加算
※２　人数Ａ及び人数Ｂについては、別に定める
</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10"/>
  </si>
  <si>
    <t>・処遇改善等加算Ⅱ－①</t>
    <phoneticPr fontId="10"/>
  </si>
  <si>
    <t xml:space="preserve">× 人数Ａ </t>
    <phoneticPr fontId="10"/>
  </si>
  <si>
    <t>・処遇改善等加算Ⅱ－②</t>
    <phoneticPr fontId="10"/>
  </si>
  <si>
    <t>× 人数Ｂ</t>
    <phoneticPr fontId="10"/>
  </si>
  <si>
    <t>㉑</t>
    <phoneticPr fontId="10"/>
  </si>
  <si>
    <t>㉒</t>
    <phoneticPr fontId="10"/>
  </si>
  <si>
    <t>㉓</t>
    <phoneticPr fontId="10"/>
  </si>
  <si>
    <t>㉔</t>
    <phoneticPr fontId="10"/>
  </si>
  <si>
    <t>㉕</t>
    <phoneticPr fontId="10"/>
  </si>
  <si>
    <t>（ 注 ）年度の初日の前日における満年齢に応じて月額を調整</t>
    <phoneticPr fontId="10"/>
  </si>
  <si>
    <t>休日保育加算</t>
    <rPh sb="0" eb="2">
      <t>キュウジツ</t>
    </rPh>
    <rPh sb="2" eb="4">
      <t>ホイク</t>
    </rPh>
    <rPh sb="4" eb="6">
      <t>カサン</t>
    </rPh>
    <phoneticPr fontId="1"/>
  </si>
  <si>
    <t>夜間保育加算</t>
    <rPh sb="0" eb="2">
      <t>ヤカン</t>
    </rPh>
    <rPh sb="2" eb="4">
      <t>ホイク</t>
    </rPh>
    <rPh sb="4" eb="6">
      <t>カサン</t>
    </rPh>
    <phoneticPr fontId="1"/>
  </si>
  <si>
    <t>保育士比率向上加算（B型のみ）</t>
    <rPh sb="0" eb="1">
      <t>ホイク</t>
    </rPh>
    <rPh sb="1" eb="2">
      <t>シ</t>
    </rPh>
    <rPh sb="2" eb="4">
      <t>ヒリツ</t>
    </rPh>
    <rPh sb="4" eb="6">
      <t>コウジョウ</t>
    </rPh>
    <rPh sb="6" eb="8">
      <t>カサン</t>
    </rPh>
    <rPh sb="11" eb="12">
      <t>ガタ</t>
    </rPh>
    <phoneticPr fontId="1"/>
  </si>
  <si>
    <t>休日保育加算</t>
    <rPh sb="0" eb="1">
      <t>キュウジツ</t>
    </rPh>
    <rPh sb="1" eb="3">
      <t>ホイク</t>
    </rPh>
    <rPh sb="3" eb="5">
      <t>カサン</t>
    </rPh>
    <phoneticPr fontId="1"/>
  </si>
  <si>
    <t>夜間保育加算</t>
    <rPh sb="0" eb="1">
      <t>ヤカン</t>
    </rPh>
    <rPh sb="1" eb="3">
      <t>ホイク</t>
    </rPh>
    <rPh sb="3" eb="5">
      <t>カサン</t>
    </rPh>
    <phoneticPr fontId="1"/>
  </si>
  <si>
    <t>利用定員（合計）</t>
    <rPh sb="0" eb="2">
      <t>リヨウ</t>
    </rPh>
    <rPh sb="2" eb="4">
      <t>テイイン</t>
    </rPh>
    <rPh sb="5" eb="7">
      <t>ゴウケイ</t>
    </rPh>
    <phoneticPr fontId="1"/>
  </si>
  <si>
    <t>'保育単価表（Ａ型）'!F</t>
    <rPh sb="1" eb="3">
      <t>ホイク</t>
    </rPh>
    <rPh sb="3" eb="5">
      <t>タンカ</t>
    </rPh>
    <rPh sb="5" eb="6">
      <t>ヒョウ</t>
    </rPh>
    <rPh sb="8" eb="9">
      <t>ガタ</t>
    </rPh>
    <phoneticPr fontId="1"/>
  </si>
  <si>
    <t>１・２歳児</t>
    <rPh sb="3" eb="5">
      <t>サイジ</t>
    </rPh>
    <phoneticPr fontId="1"/>
  </si>
  <si>
    <t>月途中入退所児童じゃないもの</t>
    <rPh sb="0" eb="1">
      <t>ツキ</t>
    </rPh>
    <rPh sb="1" eb="3">
      <t>トチュウ</t>
    </rPh>
    <rPh sb="3" eb="4">
      <t>ニュウ</t>
    </rPh>
    <rPh sb="4" eb="6">
      <t>タイショ</t>
    </rPh>
    <rPh sb="6" eb="8">
      <t>ジドウ</t>
    </rPh>
    <phoneticPr fontId="1"/>
  </si>
  <si>
    <t>障害児、副食費免除対象者でないもの</t>
    <rPh sb="0" eb="2">
      <t>ショウガイ</t>
    </rPh>
    <rPh sb="2" eb="3">
      <t>ジ</t>
    </rPh>
    <phoneticPr fontId="1"/>
  </si>
  <si>
    <t>障害児でなく、副食費免除対象者であるもの</t>
    <rPh sb="0" eb="2">
      <t>ショウガイ</t>
    </rPh>
    <rPh sb="2" eb="3">
      <t>ジ</t>
    </rPh>
    <phoneticPr fontId="1"/>
  </si>
  <si>
    <t>副食費免除対象者でなく、障害児であるもの</t>
    <rPh sb="12" eb="14">
      <t>ショウガイ</t>
    </rPh>
    <rPh sb="14" eb="15">
      <t>ジ</t>
    </rPh>
    <phoneticPr fontId="1"/>
  </si>
  <si>
    <t>障害児、副食費免除対象者であるもの</t>
    <rPh sb="0" eb="2">
      <t>ショウガイ</t>
    </rPh>
    <rPh sb="2" eb="3">
      <t>ジ</t>
    </rPh>
    <phoneticPr fontId="1"/>
  </si>
  <si>
    <t>E</t>
    <phoneticPr fontId="1"/>
  </si>
  <si>
    <t>F</t>
    <phoneticPr fontId="1"/>
  </si>
  <si>
    <t>G</t>
    <phoneticPr fontId="1"/>
  </si>
  <si>
    <t>H</t>
    <phoneticPr fontId="1"/>
  </si>
  <si>
    <t>請求先市区町村の児童数
（月途中入退所児童、障害児、副食費免除対象者を除く）</t>
    <rPh sb="10" eb="11">
      <t>スウ</t>
    </rPh>
    <rPh sb="22" eb="24">
      <t>ショウガイ</t>
    </rPh>
    <rPh sb="24" eb="25">
      <t>ジ</t>
    </rPh>
    <phoneticPr fontId="1"/>
  </si>
  <si>
    <t>請求先市区町村の児童数
（月途中入退所児童、障害児を除き、副食費免除対象者に限る）</t>
    <rPh sb="10" eb="11">
      <t>スウ</t>
    </rPh>
    <rPh sb="22" eb="24">
      <t>ショウガイ</t>
    </rPh>
    <rPh sb="24" eb="25">
      <t>ジ</t>
    </rPh>
    <phoneticPr fontId="1"/>
  </si>
  <si>
    <t>請求先市区町村の児童数
（月途中入退所児童、副食費免除対象者を除き、障害児に限る）</t>
    <rPh sb="10" eb="11">
      <t>スウ</t>
    </rPh>
    <rPh sb="34" eb="36">
      <t>ショウガイ</t>
    </rPh>
    <rPh sb="36" eb="37">
      <t>ジ</t>
    </rPh>
    <rPh sb="38" eb="39">
      <t>カギ</t>
    </rPh>
    <phoneticPr fontId="1"/>
  </si>
  <si>
    <t>請求先市区町村の児童数
（月途中入退所児童を除き、障害児、副食費免除対象者に限る）</t>
    <rPh sb="10" eb="11">
      <t>スウ</t>
    </rPh>
    <rPh sb="25" eb="27">
      <t>ショウガイ</t>
    </rPh>
    <rPh sb="27" eb="28">
      <t>ジ</t>
    </rPh>
    <phoneticPr fontId="1"/>
  </si>
  <si>
    <t>A</t>
    <phoneticPr fontId="1"/>
  </si>
  <si>
    <t>（月途中入所に限り、障害児、副食費免除対象者を除く）</t>
    <rPh sb="10" eb="12">
      <t>ショウガイ</t>
    </rPh>
    <rPh sb="12" eb="13">
      <t>ジ</t>
    </rPh>
    <rPh sb="14" eb="17">
      <t>フクショクヒ</t>
    </rPh>
    <rPh sb="17" eb="19">
      <t>メンジョ</t>
    </rPh>
    <rPh sb="19" eb="22">
      <t>タイショウシャ</t>
    </rPh>
    <phoneticPr fontId="1"/>
  </si>
  <si>
    <t>B</t>
    <phoneticPr fontId="1"/>
  </si>
  <si>
    <t>（月途中入所、副食費徴収免除対象に限り、障害児を除く）</t>
    <rPh sb="7" eb="10">
      <t>フクショクヒ</t>
    </rPh>
    <rPh sb="10" eb="12">
      <t>チョウシュウ</t>
    </rPh>
    <rPh sb="12" eb="14">
      <t>メンジョ</t>
    </rPh>
    <rPh sb="14" eb="16">
      <t>タイショウ</t>
    </rPh>
    <rPh sb="20" eb="22">
      <t>ショウガイ</t>
    </rPh>
    <rPh sb="22" eb="23">
      <t>ジ</t>
    </rPh>
    <rPh sb="24" eb="25">
      <t>ノゾ</t>
    </rPh>
    <phoneticPr fontId="1"/>
  </si>
  <si>
    <t>C</t>
    <phoneticPr fontId="1"/>
  </si>
  <si>
    <t>（月途中入所、障害児に限り、副食費免除対象者を除く）</t>
    <rPh sb="7" eb="9">
      <t>ショウガイ</t>
    </rPh>
    <rPh sb="9" eb="10">
      <t>ジ</t>
    </rPh>
    <rPh sb="14" eb="17">
      <t>フクショクヒ</t>
    </rPh>
    <rPh sb="17" eb="19">
      <t>メンジョ</t>
    </rPh>
    <rPh sb="19" eb="22">
      <t>タイショウシャ</t>
    </rPh>
    <phoneticPr fontId="1"/>
  </si>
  <si>
    <t>D</t>
    <phoneticPr fontId="1"/>
  </si>
  <si>
    <t>（月途中入所、副食費免除対象者、障害児に限る）</t>
    <rPh sb="16" eb="18">
      <t>ショウガイ</t>
    </rPh>
    <rPh sb="18" eb="19">
      <t>ジ</t>
    </rPh>
    <phoneticPr fontId="1"/>
  </si>
  <si>
    <t>E</t>
    <phoneticPr fontId="1"/>
  </si>
  <si>
    <t>（月途中退所に限り、障害児、副食費免除対象者を除く）</t>
    <rPh sb="4" eb="6">
      <t>タイショ</t>
    </rPh>
    <rPh sb="10" eb="12">
      <t>ショウガイ</t>
    </rPh>
    <rPh sb="12" eb="13">
      <t>ジ</t>
    </rPh>
    <rPh sb="14" eb="17">
      <t>フクショクヒ</t>
    </rPh>
    <rPh sb="17" eb="19">
      <t>メンジョ</t>
    </rPh>
    <rPh sb="19" eb="22">
      <t>タイショウシャ</t>
    </rPh>
    <phoneticPr fontId="1"/>
  </si>
  <si>
    <t>F</t>
    <phoneticPr fontId="1"/>
  </si>
  <si>
    <t>（月途中退所、副食費徴収免除対象に限り、障害児を除く）</t>
    <rPh sb="4" eb="6">
      <t>タイショ</t>
    </rPh>
    <rPh sb="7" eb="10">
      <t>フクショクヒ</t>
    </rPh>
    <rPh sb="10" eb="12">
      <t>チョウシュウ</t>
    </rPh>
    <rPh sb="12" eb="14">
      <t>メンジョ</t>
    </rPh>
    <rPh sb="14" eb="16">
      <t>タイショウ</t>
    </rPh>
    <rPh sb="20" eb="22">
      <t>ショウガイ</t>
    </rPh>
    <rPh sb="22" eb="23">
      <t>ジ</t>
    </rPh>
    <rPh sb="24" eb="25">
      <t>ノゾ</t>
    </rPh>
    <phoneticPr fontId="1"/>
  </si>
  <si>
    <t>G</t>
    <phoneticPr fontId="1"/>
  </si>
  <si>
    <t>（月途中退所、障害児に限り、副食費免除対象者を除く）</t>
    <rPh sb="4" eb="6">
      <t>タイショ</t>
    </rPh>
    <rPh sb="7" eb="9">
      <t>ショウガイ</t>
    </rPh>
    <rPh sb="9" eb="10">
      <t>ジ</t>
    </rPh>
    <rPh sb="14" eb="17">
      <t>フクショクヒ</t>
    </rPh>
    <rPh sb="17" eb="19">
      <t>メンジョ</t>
    </rPh>
    <rPh sb="19" eb="22">
      <t>タイショウシャ</t>
    </rPh>
    <phoneticPr fontId="1"/>
  </si>
  <si>
    <t>H</t>
    <phoneticPr fontId="1"/>
  </si>
  <si>
    <t>（月途中退所、副食費免除対象者、障害児に限る）</t>
    <rPh sb="4" eb="6">
      <t>タイショ</t>
    </rPh>
    <rPh sb="16" eb="18">
      <t>ショウガイ</t>
    </rPh>
    <rPh sb="18" eb="19">
      <t>ジ</t>
    </rPh>
    <phoneticPr fontId="1"/>
  </si>
  <si>
    <t>保育短時間認定子ども</t>
    <phoneticPr fontId="1"/>
  </si>
  <si>
    <t>教育標準時間認定子ども</t>
    <phoneticPr fontId="1"/>
  </si>
  <si>
    <t>保育士比率向上加算</t>
    <rPh sb="0" eb="2">
      <t>ホイク</t>
    </rPh>
    <rPh sb="2" eb="3">
      <t>シ</t>
    </rPh>
    <rPh sb="3" eb="5">
      <t>ヒリツ</t>
    </rPh>
    <rPh sb="5" eb="7">
      <t>コウジョウ</t>
    </rPh>
    <rPh sb="7" eb="9">
      <t>カサン</t>
    </rPh>
    <phoneticPr fontId="1"/>
  </si>
  <si>
    <t>資格保有者加算</t>
    <rPh sb="0" eb="2">
      <t>シカク</t>
    </rPh>
    <rPh sb="2" eb="5">
      <t>ホユウシャ</t>
    </rPh>
    <rPh sb="5" eb="7">
      <t>カサン</t>
    </rPh>
    <phoneticPr fontId="1"/>
  </si>
  <si>
    <t>1人</t>
    <rPh sb="0" eb="2">
      <t>ヒトリ</t>
    </rPh>
    <phoneticPr fontId="1"/>
  </si>
  <si>
    <t>2人</t>
    <rPh sb="1" eb="2">
      <t>ニン</t>
    </rPh>
    <phoneticPr fontId="1"/>
  </si>
  <si>
    <t>3人以上</t>
    <rPh sb="1" eb="2">
      <t>ニン</t>
    </rPh>
    <rPh sb="2" eb="4">
      <t>イジョウ</t>
    </rPh>
    <phoneticPr fontId="1"/>
  </si>
  <si>
    <t>資格保有者加算（C型のみ）</t>
    <rPh sb="0" eb="1">
      <t>シカク</t>
    </rPh>
    <rPh sb="1" eb="4">
      <t>ホユウシャ</t>
    </rPh>
    <rPh sb="4" eb="6">
      <t>カサン</t>
    </rPh>
    <rPh sb="8" eb="9">
      <t>ガタ</t>
    </rPh>
    <phoneticPr fontId="1"/>
  </si>
  <si>
    <t>処遇改善等加算Ⅰ(標準)</t>
    <rPh sb="0" eb="2">
      <t>ショグウ</t>
    </rPh>
    <rPh sb="2" eb="4">
      <t>カイゼン</t>
    </rPh>
    <rPh sb="4" eb="5">
      <t>トウ</t>
    </rPh>
    <rPh sb="5" eb="7">
      <t>カサン</t>
    </rPh>
    <rPh sb="9" eb="11">
      <t>ヒョウジュン</t>
    </rPh>
    <phoneticPr fontId="1"/>
  </si>
  <si>
    <t>処遇改善等加算Ⅰ(短時間)</t>
    <rPh sb="0" eb="2">
      <t>ショグウ</t>
    </rPh>
    <rPh sb="2" eb="4">
      <t>カイゼン</t>
    </rPh>
    <rPh sb="4" eb="5">
      <t>トウ</t>
    </rPh>
    <rPh sb="5" eb="7">
      <t>カサン</t>
    </rPh>
    <rPh sb="9" eb="12">
      <t>タンジカン</t>
    </rPh>
    <phoneticPr fontId="1"/>
  </si>
  <si>
    <t>基本分単価（短時間）</t>
    <rPh sb="0" eb="2">
      <t>キホン</t>
    </rPh>
    <rPh sb="2" eb="3">
      <t>ブン</t>
    </rPh>
    <rPh sb="3" eb="5">
      <t>タンカ</t>
    </rPh>
    <rPh sb="6" eb="9">
      <t>タンジカン</t>
    </rPh>
    <phoneticPr fontId="1"/>
  </si>
  <si>
    <t>～210人</t>
    <rPh sb="4" eb="5">
      <t>ニン</t>
    </rPh>
    <phoneticPr fontId="1"/>
  </si>
  <si>
    <t>211人～279人</t>
    <rPh sb="3" eb="4">
      <t>ニン</t>
    </rPh>
    <rPh sb="8" eb="9">
      <t>ニン</t>
    </rPh>
    <phoneticPr fontId="1"/>
  </si>
  <si>
    <t>280人～349人</t>
    <rPh sb="3" eb="4">
      <t>ニン</t>
    </rPh>
    <rPh sb="8" eb="9">
      <t>ニン</t>
    </rPh>
    <phoneticPr fontId="1"/>
  </si>
  <si>
    <t>350人～419人</t>
    <rPh sb="3" eb="4">
      <t>ニン</t>
    </rPh>
    <rPh sb="8" eb="9">
      <t>ニン</t>
    </rPh>
    <phoneticPr fontId="1"/>
  </si>
  <si>
    <t>420人～489人</t>
    <rPh sb="3" eb="4">
      <t>ニン</t>
    </rPh>
    <rPh sb="8" eb="9">
      <t>ニン</t>
    </rPh>
    <phoneticPr fontId="1"/>
  </si>
  <si>
    <t>490人～559人</t>
    <rPh sb="3" eb="4">
      <t>ニン</t>
    </rPh>
    <rPh sb="8" eb="9">
      <t>ニン</t>
    </rPh>
    <phoneticPr fontId="1"/>
  </si>
  <si>
    <t>560人～629人</t>
    <rPh sb="3" eb="4">
      <t>ニン</t>
    </rPh>
    <rPh sb="8" eb="9">
      <t>ニン</t>
    </rPh>
    <phoneticPr fontId="1"/>
  </si>
  <si>
    <t>630人～699人</t>
    <rPh sb="3" eb="4">
      <t>ニン</t>
    </rPh>
    <rPh sb="8" eb="9">
      <t>ニン</t>
    </rPh>
    <phoneticPr fontId="1"/>
  </si>
  <si>
    <t>700人～769人</t>
    <rPh sb="3" eb="4">
      <t>ニン</t>
    </rPh>
    <rPh sb="8" eb="9">
      <t>ニン</t>
    </rPh>
    <phoneticPr fontId="1"/>
  </si>
  <si>
    <t>770人～839人</t>
    <rPh sb="3" eb="4">
      <t>ニン</t>
    </rPh>
    <rPh sb="8" eb="9">
      <t>ニン</t>
    </rPh>
    <phoneticPr fontId="1"/>
  </si>
  <si>
    <t>840人～909人</t>
    <rPh sb="3" eb="4">
      <t>ニン</t>
    </rPh>
    <rPh sb="8" eb="9">
      <t>ニン</t>
    </rPh>
    <phoneticPr fontId="1"/>
  </si>
  <si>
    <t>910人～979人</t>
    <rPh sb="3" eb="4">
      <t>ニン</t>
    </rPh>
    <rPh sb="8" eb="9">
      <t>ニン</t>
    </rPh>
    <phoneticPr fontId="1"/>
  </si>
  <si>
    <t>980人～1,049人</t>
    <rPh sb="3" eb="4">
      <t>ニン</t>
    </rPh>
    <rPh sb="10" eb="11">
      <t>ニン</t>
    </rPh>
    <phoneticPr fontId="1"/>
  </si>
  <si>
    <t>1,050人～</t>
    <rPh sb="5" eb="6">
      <t>ニン</t>
    </rPh>
    <phoneticPr fontId="1"/>
  </si>
  <si>
    <t>子ども数</t>
    <rPh sb="0" eb="1">
      <t>コ</t>
    </rPh>
    <rPh sb="3" eb="4">
      <t>スウ</t>
    </rPh>
    <phoneticPr fontId="1"/>
  </si>
  <si>
    <t>冷暖房費加算</t>
    <rPh sb="0" eb="3">
      <t>レイダンボウ</t>
    </rPh>
    <rPh sb="3" eb="4">
      <t>ヒ</t>
    </rPh>
    <rPh sb="4" eb="6">
      <t>カサン</t>
    </rPh>
    <phoneticPr fontId="1"/>
  </si>
  <si>
    <t>休日保育加算</t>
    <rPh sb="4" eb="6">
      <t>カサン</t>
    </rPh>
    <phoneticPr fontId="1"/>
  </si>
  <si>
    <t>土曜日に閉所する場合
（障害児保育加算を除く）</t>
    <rPh sb="0" eb="3">
      <t>ドヨウビ</t>
    </rPh>
    <rPh sb="4" eb="6">
      <t>ヘイショ</t>
    </rPh>
    <rPh sb="8" eb="10">
      <t>バアイ</t>
    </rPh>
    <rPh sb="12" eb="14">
      <t>ショウガイ</t>
    </rPh>
    <rPh sb="14" eb="15">
      <t>ジ</t>
    </rPh>
    <rPh sb="15" eb="17">
      <t>ホイク</t>
    </rPh>
    <rPh sb="17" eb="19">
      <t>カサン</t>
    </rPh>
    <rPh sb="20" eb="21">
      <t>ノゾ</t>
    </rPh>
    <phoneticPr fontId="1"/>
  </si>
  <si>
    <t>単価合計
（障害児保育加算、副食費免除対象を除く）…A</t>
    <rPh sb="0" eb="2">
      <t>タンカ</t>
    </rPh>
    <rPh sb="2" eb="4">
      <t>ゴウケイ</t>
    </rPh>
    <rPh sb="6" eb="8">
      <t>ショウガイ</t>
    </rPh>
    <rPh sb="8" eb="9">
      <t>ジ</t>
    </rPh>
    <rPh sb="9" eb="11">
      <t>ホイク</t>
    </rPh>
    <rPh sb="11" eb="13">
      <t>カサン</t>
    </rPh>
    <rPh sb="14" eb="17">
      <t>フクショクヒ</t>
    </rPh>
    <rPh sb="17" eb="19">
      <t>メンジョ</t>
    </rPh>
    <rPh sb="19" eb="21">
      <t>タイショウ</t>
    </rPh>
    <rPh sb="22" eb="23">
      <t>ノゾ</t>
    </rPh>
    <phoneticPr fontId="1"/>
  </si>
  <si>
    <t>　うち処遇改善等加算Ⅰ分</t>
    <rPh sb="11" eb="12">
      <t>ブン</t>
    </rPh>
    <phoneticPr fontId="1"/>
  </si>
  <si>
    <t>単価合計
（障害児保育加算を除く）…B</t>
    <rPh sb="0" eb="2">
      <t>タンカ</t>
    </rPh>
    <rPh sb="2" eb="4">
      <t>ゴウケイ</t>
    </rPh>
    <phoneticPr fontId="1"/>
  </si>
  <si>
    <t>単価合計
（副食費免除対象を除く）…C</t>
    <rPh sb="0" eb="2">
      <t>タンカ</t>
    </rPh>
    <rPh sb="2" eb="4">
      <t>ゴウケイ</t>
    </rPh>
    <phoneticPr fontId="1"/>
  </si>
  <si>
    <t>単価合計…D</t>
    <rPh sb="0" eb="2">
      <t>タンカ</t>
    </rPh>
    <rPh sb="2" eb="4">
      <t>ゴウケイ</t>
    </rPh>
    <phoneticPr fontId="1"/>
  </si>
  <si>
    <t>公定価格小計（月途中入退所児童分を除く）…I（A×E＋B×F＋C×G＋D×H）</t>
    <rPh sb="0" eb="2">
      <t>コウテイ</t>
    </rPh>
    <rPh sb="2" eb="4">
      <t>カカク</t>
    </rPh>
    <rPh sb="4" eb="6">
      <t>ショウケイ</t>
    </rPh>
    <rPh sb="7" eb="8">
      <t>ツキ</t>
    </rPh>
    <rPh sb="8" eb="10">
      <t>トチュウ</t>
    </rPh>
    <rPh sb="10" eb="11">
      <t>ニュウ</t>
    </rPh>
    <rPh sb="11" eb="13">
      <t>タイショ</t>
    </rPh>
    <rPh sb="13" eb="15">
      <t>ジドウ</t>
    </rPh>
    <rPh sb="15" eb="16">
      <t>ブン</t>
    </rPh>
    <rPh sb="17" eb="18">
      <t>ノゾ</t>
    </rPh>
    <phoneticPr fontId="1"/>
  </si>
  <si>
    <t>単価合計（障害児保育加算、副食費免除対象を除く）…A</t>
    <rPh sb="0" eb="2">
      <t>タンカ</t>
    </rPh>
    <rPh sb="2" eb="4">
      <t>ゴウケイ</t>
    </rPh>
    <phoneticPr fontId="1"/>
  </si>
  <si>
    <t>単価合計（障害児保育加算を除く）…B</t>
    <rPh sb="0" eb="2">
      <t>タンカ</t>
    </rPh>
    <rPh sb="2" eb="4">
      <t>ゴウケイ</t>
    </rPh>
    <phoneticPr fontId="1"/>
  </si>
  <si>
    <t>単価合計（副食費免除対象を除く）…C</t>
    <rPh sb="0" eb="2">
      <t>タンカ</t>
    </rPh>
    <rPh sb="2" eb="4">
      <t>ゴウケイ</t>
    </rPh>
    <phoneticPr fontId="1"/>
  </si>
  <si>
    <t>請求先市区町村の児童数（月途中入退所児童、障害児、副食費免除対象者を除く）…E</t>
    <phoneticPr fontId="1"/>
  </si>
  <si>
    <t>請求先市区町村の児童数（月途中入退所児童、障害児を除き、副食費免除対象者に限る）…F</t>
    <phoneticPr fontId="1"/>
  </si>
  <si>
    <t>請求先市区町村の児童数（月途中入退所児童、副食費免除対象者を除き、障害児に限る）…G</t>
    <phoneticPr fontId="1"/>
  </si>
  <si>
    <t>請求先市区町村の児童数（月途中入退所児童を除き、障害児、副食費免除対象者に限る）…H</t>
    <phoneticPr fontId="1"/>
  </si>
  <si>
    <t>単価合計（日割り対象分に限り、障害児、副食費免除対象を除く）…J</t>
    <rPh sb="0" eb="2">
      <t>タンカ</t>
    </rPh>
    <rPh sb="2" eb="4">
      <t>ゴウケイ</t>
    </rPh>
    <rPh sb="5" eb="7">
      <t>ヒワ</t>
    </rPh>
    <rPh sb="8" eb="10">
      <t>タイショウ</t>
    </rPh>
    <rPh sb="10" eb="11">
      <t>ブン</t>
    </rPh>
    <rPh sb="12" eb="13">
      <t>カギ</t>
    </rPh>
    <rPh sb="27" eb="28">
      <t>ノゾ</t>
    </rPh>
    <phoneticPr fontId="1"/>
  </si>
  <si>
    <t>単価合計（日割り対象分、副食費免除対象に限り、障害児を除く）…K</t>
    <rPh sb="0" eb="2">
      <t>タンカ</t>
    </rPh>
    <rPh sb="2" eb="4">
      <t>ゴウケイ</t>
    </rPh>
    <rPh sb="5" eb="7">
      <t>ヒワ</t>
    </rPh>
    <rPh sb="8" eb="10">
      <t>タイショウ</t>
    </rPh>
    <rPh sb="10" eb="11">
      <t>ブン</t>
    </rPh>
    <rPh sb="20" eb="21">
      <t>カギ</t>
    </rPh>
    <rPh sb="23" eb="25">
      <t>ショウガイ</t>
    </rPh>
    <rPh sb="25" eb="26">
      <t>ジ</t>
    </rPh>
    <rPh sb="27" eb="28">
      <t>ノゾ</t>
    </rPh>
    <phoneticPr fontId="1"/>
  </si>
  <si>
    <t>単価合計（日割り対象分、障害児に限り、副食費免除対象を除く）…L</t>
    <rPh sb="0" eb="2">
      <t>タンカ</t>
    </rPh>
    <rPh sb="2" eb="4">
      <t>ゴウケイ</t>
    </rPh>
    <rPh sb="5" eb="7">
      <t>ヒワ</t>
    </rPh>
    <rPh sb="8" eb="10">
      <t>タイショウ</t>
    </rPh>
    <rPh sb="10" eb="11">
      <t>ブン</t>
    </rPh>
    <rPh sb="12" eb="14">
      <t>ショウガイ</t>
    </rPh>
    <rPh sb="14" eb="15">
      <t>ジ</t>
    </rPh>
    <rPh sb="16" eb="17">
      <t>カギ</t>
    </rPh>
    <rPh sb="27" eb="28">
      <t>ノゾ</t>
    </rPh>
    <phoneticPr fontId="1"/>
  </si>
  <si>
    <t>単価合計（日割り対象分に限る）…M</t>
    <rPh sb="0" eb="2">
      <t>タンカ</t>
    </rPh>
    <rPh sb="2" eb="4">
      <t>ゴウケイ</t>
    </rPh>
    <rPh sb="5" eb="7">
      <t>ヒワ</t>
    </rPh>
    <rPh sb="8" eb="10">
      <t>タイショウ</t>
    </rPh>
    <rPh sb="10" eb="11">
      <t>ブン</t>
    </rPh>
    <rPh sb="12" eb="13">
      <t>カギ</t>
    </rPh>
    <phoneticPr fontId="1"/>
  </si>
  <si>
    <t>単価合計（うち日割り対象外分）…N</t>
    <rPh sb="0" eb="2">
      <t>タンカ</t>
    </rPh>
    <rPh sb="2" eb="4">
      <t>ゴウケイ</t>
    </rPh>
    <rPh sb="7" eb="9">
      <t>ヒワ</t>
    </rPh>
    <rPh sb="10" eb="12">
      <t>タイショウ</t>
    </rPh>
    <rPh sb="12" eb="13">
      <t>ガイ</t>
    </rPh>
    <rPh sb="13" eb="14">
      <t>ブン</t>
    </rPh>
    <phoneticPr fontId="1"/>
  </si>
  <si>
    <t>在籍中
開所日数</t>
    <rPh sb="0" eb="3">
      <t>ザイセキチュウ</t>
    </rPh>
    <rPh sb="4" eb="6">
      <t>カイショ</t>
    </rPh>
    <rPh sb="6" eb="7">
      <t>ビ</t>
    </rPh>
    <rPh sb="7" eb="8">
      <t>スウ</t>
    </rPh>
    <phoneticPr fontId="1"/>
  </si>
  <si>
    <t>請求先市区町村の児童
（月途中退所児童に限り、障害児、副食費免除対象者を除く）…W</t>
    <rPh sb="8" eb="10">
      <t>ジドウ</t>
    </rPh>
    <rPh sb="15" eb="17">
      <t>タイショ</t>
    </rPh>
    <phoneticPr fontId="1"/>
  </si>
  <si>
    <t>公定価格小計（月途中退所児童分）…X（J×W÷25＋N）</t>
    <rPh sb="0" eb="2">
      <t>コウテイ</t>
    </rPh>
    <rPh sb="2" eb="4">
      <t>カカク</t>
    </rPh>
    <rPh sb="4" eb="6">
      <t>ショウケイ</t>
    </rPh>
    <rPh sb="7" eb="8">
      <t>ツキ</t>
    </rPh>
    <rPh sb="8" eb="10">
      <t>トチュウ</t>
    </rPh>
    <rPh sb="10" eb="12">
      <t>タイショ</t>
    </rPh>
    <rPh sb="12" eb="14">
      <t>ジドウ</t>
    </rPh>
    <rPh sb="14" eb="15">
      <t>ブン</t>
    </rPh>
    <phoneticPr fontId="1"/>
  </si>
  <si>
    <t>請求先市区町村の児童
（月途中退所児童、副食費免除対象者に限り、障害児を除く）…Y</t>
    <rPh sb="8" eb="10">
      <t>ジドウ</t>
    </rPh>
    <phoneticPr fontId="1"/>
  </si>
  <si>
    <t>公定価格小計（月途中退所児童分）…Z（K×Y÷25＋N）</t>
    <rPh sb="0" eb="2">
      <t>コウテイ</t>
    </rPh>
    <rPh sb="2" eb="4">
      <t>カカク</t>
    </rPh>
    <rPh sb="4" eb="6">
      <t>ショウケイ</t>
    </rPh>
    <rPh sb="7" eb="8">
      <t>ツキ</t>
    </rPh>
    <rPh sb="8" eb="10">
      <t>トチュウ</t>
    </rPh>
    <rPh sb="10" eb="12">
      <t>タイショ</t>
    </rPh>
    <rPh sb="12" eb="14">
      <t>ジドウ</t>
    </rPh>
    <rPh sb="14" eb="15">
      <t>ブン</t>
    </rPh>
    <phoneticPr fontId="1"/>
  </si>
  <si>
    <t>請求先市区町村の児童
（月途中退所児童、障害児に限り、副食費徴収免除対象者を除く）…AA</t>
    <rPh sb="8" eb="10">
      <t>ジドウ</t>
    </rPh>
    <rPh sb="15" eb="17">
      <t>タイショ</t>
    </rPh>
    <phoneticPr fontId="1"/>
  </si>
  <si>
    <t>公定価格小計（月途中退所児童分）…AB（L×AA÷25＋N）</t>
    <rPh sb="0" eb="2">
      <t>コウテイ</t>
    </rPh>
    <rPh sb="2" eb="4">
      <t>カカク</t>
    </rPh>
    <rPh sb="4" eb="6">
      <t>ショウケイ</t>
    </rPh>
    <rPh sb="7" eb="8">
      <t>ツキ</t>
    </rPh>
    <rPh sb="8" eb="10">
      <t>トチュウ</t>
    </rPh>
    <rPh sb="10" eb="12">
      <t>タイショ</t>
    </rPh>
    <rPh sb="12" eb="14">
      <t>ジドウ</t>
    </rPh>
    <rPh sb="14" eb="15">
      <t>ブン</t>
    </rPh>
    <phoneticPr fontId="1"/>
  </si>
  <si>
    <t>請求先市区町村の児童
（月途中退所児童、副食費徴収免除対象者、障害児に限る）…AC</t>
    <rPh sb="8" eb="10">
      <t>ジドウ</t>
    </rPh>
    <rPh sb="15" eb="17">
      <t>タイショ</t>
    </rPh>
    <phoneticPr fontId="1"/>
  </si>
  <si>
    <t>公定価格小計（月途中退所児童分）…AD（M×AC÷25＋N）</t>
    <rPh sb="0" eb="2">
      <t>コウテイ</t>
    </rPh>
    <rPh sb="2" eb="4">
      <t>カカク</t>
    </rPh>
    <rPh sb="4" eb="6">
      <t>ショウケイ</t>
    </rPh>
    <rPh sb="7" eb="8">
      <t>ツキ</t>
    </rPh>
    <rPh sb="8" eb="10">
      <t>トチュウ</t>
    </rPh>
    <rPh sb="10" eb="12">
      <t>タイショ</t>
    </rPh>
    <rPh sb="12" eb="14">
      <t>ジドウ</t>
    </rPh>
    <rPh sb="14" eb="15">
      <t>ブン</t>
    </rPh>
    <phoneticPr fontId="1"/>
  </si>
  <si>
    <t>公定価格小計（月途中退所児童分）…AE（P＋R＋T＋V+X+Z+AB+AD）</t>
    <rPh sb="0" eb="2">
      <t>コウテイ</t>
    </rPh>
    <rPh sb="2" eb="4">
      <t>カカク</t>
    </rPh>
    <rPh sb="4" eb="6">
      <t>ショウケイ</t>
    </rPh>
    <rPh sb="7" eb="8">
      <t>ツキ</t>
    </rPh>
    <rPh sb="8" eb="10">
      <t>トチュウ</t>
    </rPh>
    <rPh sb="10" eb="12">
      <t>タイショ</t>
    </rPh>
    <rPh sb="12" eb="14">
      <t>ジドウ</t>
    </rPh>
    <rPh sb="14" eb="15">
      <t>ブン</t>
    </rPh>
    <phoneticPr fontId="1"/>
  </si>
  <si>
    <t>請求先市区町村の児童（月途中入所児童に限り、障害児、副食費免除対象者を除く）…O</t>
    <phoneticPr fontId="1"/>
  </si>
  <si>
    <t>在籍中
開所日数</t>
    <rPh sb="0" eb="3">
      <t>ザイセキチュウ</t>
    </rPh>
    <rPh sb="4" eb="6">
      <t>カイショ</t>
    </rPh>
    <rPh sb="6" eb="8">
      <t>ニッスウ</t>
    </rPh>
    <phoneticPr fontId="1"/>
  </si>
  <si>
    <t>公定価格小計（月途中入所児童分）…P（J×O÷20）</t>
    <rPh sb="0" eb="2">
      <t>コウテイ</t>
    </rPh>
    <rPh sb="2" eb="4">
      <t>カカク</t>
    </rPh>
    <rPh sb="4" eb="6">
      <t>ショウケイ</t>
    </rPh>
    <rPh sb="7" eb="8">
      <t>ツキ</t>
    </rPh>
    <rPh sb="8" eb="10">
      <t>トチュウ</t>
    </rPh>
    <rPh sb="10" eb="12">
      <t>ニュウショ</t>
    </rPh>
    <rPh sb="12" eb="14">
      <t>ジドウ</t>
    </rPh>
    <rPh sb="14" eb="15">
      <t>ブン</t>
    </rPh>
    <phoneticPr fontId="1"/>
  </si>
  <si>
    <t>請求先市区町村の児童（月途中入所児童、副食費免除対象者に限り、障害児を除く）…Q</t>
    <phoneticPr fontId="1"/>
  </si>
  <si>
    <t>公定価格小計（月途中入所児童分）…R（K×Q÷20）</t>
    <phoneticPr fontId="1"/>
  </si>
  <si>
    <t>請求先市区町村の児童（月途中入所児童、障害児に限り、副食費徴収免除対象者を除く）…S</t>
    <phoneticPr fontId="1"/>
  </si>
  <si>
    <t>公定価格小計（月途中入所児童分）…T（L×S÷20）</t>
    <phoneticPr fontId="1"/>
  </si>
  <si>
    <t>請求先市区町村の児童（月途中入所児童、副食費徴収免除対象者、障害児に限る）…U</t>
    <phoneticPr fontId="1"/>
  </si>
  <si>
    <t>公定価格小計（月途中入所児童分）…V（M×U÷20）</t>
    <phoneticPr fontId="1"/>
  </si>
  <si>
    <t>請求先市区町村の児童（月途中退所児童に限り、障害児、副食費免除対象者を除く）…W</t>
    <phoneticPr fontId="1"/>
  </si>
  <si>
    <t>公定価格小計（月途中退所児童分）…X（J×W÷20＋N）</t>
    <phoneticPr fontId="1"/>
  </si>
  <si>
    <t>請求先市区町村の児童（月途中退所児童、副食費免除対象者に限り、障害児を除く）…Y</t>
    <phoneticPr fontId="1"/>
  </si>
  <si>
    <t>公定価格小計（月途中退所児童分）…Z（K×Y÷20＋N）</t>
    <phoneticPr fontId="1"/>
  </si>
  <si>
    <t>請求先市区町村の児童（月途中退所児童、障害児に限り、副食費徴収免除対象者を除く）…AA</t>
    <phoneticPr fontId="1"/>
  </si>
  <si>
    <t>公定価格小計（月途中退所児童分）…AB（L×AA÷20＋N）</t>
    <phoneticPr fontId="1"/>
  </si>
  <si>
    <t>請求先市区町村の児童（月途中退所児童、副食費徴収免除対象者、障害児に限る）…AC</t>
    <phoneticPr fontId="1"/>
  </si>
  <si>
    <t>公定価格小計（月途中退所児童分）…AD（M×AC÷20＋N）</t>
    <phoneticPr fontId="1"/>
  </si>
  <si>
    <t>公定価格小計（月途中入退所児童分）…AE（P＋R＋T＋V+X+Z+AB+AD）</t>
    <phoneticPr fontId="1"/>
  </si>
  <si>
    <t>年齢区分別計…AF（I＋AE）</t>
    <rPh sb="0" eb="2">
      <t>ネンレイ</t>
    </rPh>
    <rPh sb="2" eb="4">
      <t>クブン</t>
    </rPh>
    <rPh sb="4" eb="5">
      <t>ベツ</t>
    </rPh>
    <rPh sb="5" eb="6">
      <t>ケイ</t>
    </rPh>
    <phoneticPr fontId="1"/>
  </si>
  <si>
    <t>複数月一括請求</t>
    <rPh sb="0" eb="2">
      <t>フクスウ</t>
    </rPh>
    <rPh sb="2" eb="3">
      <t>ツキ</t>
    </rPh>
    <rPh sb="3" eb="5">
      <t>イッカツ</t>
    </rPh>
    <rPh sb="5" eb="7">
      <t>セイキュウ</t>
    </rPh>
    <phoneticPr fontId="1"/>
  </si>
  <si>
    <t>請求月数</t>
    <rPh sb="0" eb="2">
      <t>セイキュウ</t>
    </rPh>
    <rPh sb="2" eb="3">
      <t>ツキ</t>
    </rPh>
    <rPh sb="3" eb="4">
      <t>スウ</t>
    </rPh>
    <phoneticPr fontId="1"/>
  </si>
  <si>
    <t>保育料</t>
    <rPh sb="0" eb="3">
      <t>ホイクリョウ</t>
    </rPh>
    <phoneticPr fontId="1"/>
  </si>
  <si>
    <t>請求額計</t>
    <phoneticPr fontId="3"/>
  </si>
  <si>
    <t>＜精算の要因＞</t>
    <phoneticPr fontId="1"/>
  </si>
  <si>
    <t>教育</t>
    <rPh sb="0" eb="2">
      <t>キョウイク</t>
    </rPh>
    <phoneticPr fontId="1"/>
  </si>
  <si>
    <t>月初における満3歳以上児数が利用定員の3割未満</t>
    <rPh sb="0" eb="2">
      <t>ゲッショ</t>
    </rPh>
    <rPh sb="6" eb="7">
      <t>マン</t>
    </rPh>
    <rPh sb="8" eb="9">
      <t>サイ</t>
    </rPh>
    <rPh sb="9" eb="11">
      <t>イジョウ</t>
    </rPh>
    <rPh sb="11" eb="12">
      <t>ジ</t>
    </rPh>
    <rPh sb="12" eb="13">
      <t>スウ</t>
    </rPh>
    <rPh sb="14" eb="16">
      <t>リヨウ</t>
    </rPh>
    <rPh sb="16" eb="18">
      <t>テイイン</t>
    </rPh>
    <rPh sb="20" eb="21">
      <t>ワリ</t>
    </rPh>
    <rPh sb="21" eb="23">
      <t>ミマン</t>
    </rPh>
    <phoneticPr fontId="1"/>
  </si>
  <si>
    <t>-</t>
    <phoneticPr fontId="1"/>
  </si>
  <si>
    <t>区分</t>
    <rPh sb="0" eb="2">
      <t>クブン</t>
    </rPh>
    <phoneticPr fontId="1"/>
  </si>
  <si>
    <t>１・２歳児</t>
    <phoneticPr fontId="1"/>
  </si>
  <si>
    <t>乳児</t>
    <phoneticPr fontId="1"/>
  </si>
  <si>
    <t>区分</t>
    <rPh sb="0" eb="2">
      <t>クブン</t>
    </rPh>
    <phoneticPr fontId="1"/>
  </si>
  <si>
    <t>定員を恒常的に超過する場合（障害児保育加算を除く）</t>
    <rPh sb="0" eb="2">
      <t>テイイン</t>
    </rPh>
    <rPh sb="3" eb="6">
      <t>コウジョウテキ</t>
    </rPh>
    <rPh sb="7" eb="9">
      <t>チョウカ</t>
    </rPh>
    <rPh sb="11" eb="13">
      <t>バアイ</t>
    </rPh>
    <rPh sb="14" eb="16">
      <t>ショウガイ</t>
    </rPh>
    <rPh sb="16" eb="17">
      <t>ジ</t>
    </rPh>
    <rPh sb="17" eb="19">
      <t>ホイク</t>
    </rPh>
    <rPh sb="19" eb="21">
      <t>カサン</t>
    </rPh>
    <rPh sb="22" eb="23">
      <t>ノゾ</t>
    </rPh>
    <phoneticPr fontId="1"/>
  </si>
  <si>
    <t>＜小規模保育事業A型＞</t>
    <rPh sb="1" eb="4">
      <t>ショウキボ</t>
    </rPh>
    <rPh sb="4" eb="6">
      <t>ホイク</t>
    </rPh>
    <rPh sb="6" eb="8">
      <t>ジギョウ</t>
    </rPh>
    <rPh sb="9" eb="10">
      <t>ガタ</t>
    </rPh>
    <phoneticPr fontId="1"/>
  </si>
  <si>
    <t>特別利用地域型保育</t>
    <rPh sb="0" eb="2">
      <t>トクベツ</t>
    </rPh>
    <rPh sb="2" eb="4">
      <t>リヨウ</t>
    </rPh>
    <rPh sb="4" eb="7">
      <t>チイキガタ</t>
    </rPh>
    <rPh sb="7" eb="9">
      <t>ホイク</t>
    </rPh>
    <phoneticPr fontId="1"/>
  </si>
  <si>
    <t xml:space="preserve">○○　○○                         </t>
    <phoneticPr fontId="1"/>
  </si>
  <si>
    <t>(支)店</t>
    <rPh sb="1" eb="2">
      <t>シ</t>
    </rPh>
    <rPh sb="3" eb="4">
      <t>テン</t>
    </rPh>
    <phoneticPr fontId="1"/>
  </si>
  <si>
    <t>出張所</t>
    <rPh sb="0" eb="2">
      <t>シュッチョウ</t>
    </rPh>
    <rPh sb="2" eb="3">
      <t>ジョ</t>
    </rPh>
    <phoneticPr fontId="1"/>
  </si>
  <si>
    <t>処遇改善等加算Ⅲ</t>
    <rPh sb="0" eb="2">
      <t>ショグウ</t>
    </rPh>
    <rPh sb="2" eb="4">
      <t>カイゼン</t>
    </rPh>
    <rPh sb="4" eb="5">
      <t>トウ</t>
    </rPh>
    <rPh sb="5" eb="7">
      <t>カサン</t>
    </rPh>
    <phoneticPr fontId="1"/>
  </si>
  <si>
    <t>（委任者）</t>
    <rPh sb="1" eb="4">
      <t>イニンシャ</t>
    </rPh>
    <phoneticPr fontId="1"/>
  </si>
  <si>
    <t>事業者名</t>
    <rPh sb="0" eb="3">
      <t>ジギョウシャ</t>
    </rPh>
    <rPh sb="3" eb="4">
      <t>メイ</t>
    </rPh>
    <phoneticPr fontId="1"/>
  </si>
  <si>
    <t>事業者所在地</t>
    <phoneticPr fontId="1"/>
  </si>
  <si>
    <t>（受任者）</t>
    <rPh sb="1" eb="3">
      <t>ジュニン</t>
    </rPh>
    <rPh sb="3" eb="4">
      <t>シャ</t>
    </rPh>
    <phoneticPr fontId="1"/>
  </si>
  <si>
    <t>○○法人　○○</t>
    <phoneticPr fontId="1"/>
  </si>
  <si>
    <t xml:space="preserve">○○　○○                         </t>
    <phoneticPr fontId="1"/>
  </si>
  <si>
    <t>○○県○○市○○</t>
    <phoneticPr fontId="1"/>
  </si>
  <si>
    <t>うち管外児童数</t>
    <rPh sb="2" eb="3">
      <t>カン</t>
    </rPh>
    <rPh sb="3" eb="4">
      <t>ガイ</t>
    </rPh>
    <rPh sb="4" eb="6">
      <t>ジドウ</t>
    </rPh>
    <rPh sb="6" eb="7">
      <t>スウ</t>
    </rPh>
    <phoneticPr fontId="1"/>
  </si>
  <si>
    <t>処遇改善等加算Ⅲ</t>
    <rPh sb="0" eb="2">
      <t>ショグウ</t>
    </rPh>
    <rPh sb="2" eb="4">
      <t>カイゼン</t>
    </rPh>
    <rPh sb="4" eb="5">
      <t>トウ</t>
    </rPh>
    <rPh sb="5" eb="7">
      <t>カサン</t>
    </rPh>
    <phoneticPr fontId="10"/>
  </si>
  <si>
    <t>×</t>
    <phoneticPr fontId="10"/>
  </si>
  <si>
    <t>※１　各月初日の利用子どもの単価に加算
※２　平均年齢別利用子ども数については、別に定める</t>
    <phoneticPr fontId="3"/>
  </si>
  <si>
    <t>'保育単価表（Ａ型）③'!C</t>
    <phoneticPr fontId="1"/>
  </si>
  <si>
    <t>新座市長　並木　傑　宛て</t>
    <rPh sb="0" eb="3">
      <t>ニイザシ</t>
    </rPh>
    <rPh sb="3" eb="4">
      <t>チョウ</t>
    </rPh>
    <rPh sb="5" eb="7">
      <t>ナミキ</t>
    </rPh>
    <rPh sb="8" eb="9">
      <t>マサル</t>
    </rPh>
    <rPh sb="10" eb="11">
      <t>ア</t>
    </rPh>
    <phoneticPr fontId="1"/>
  </si>
  <si>
    <t>対象職員数</t>
    <rPh sb="0" eb="5">
      <t>タイショウショクインスウ</t>
    </rPh>
    <phoneticPr fontId="1"/>
  </si>
  <si>
    <t>※新座市の児童のみ記入</t>
    <rPh sb="1" eb="4">
      <t>ニイザシ</t>
    </rPh>
    <rPh sb="5" eb="7">
      <t>ジドウ</t>
    </rPh>
    <rPh sb="9" eb="11">
      <t>キニュウ</t>
    </rPh>
    <phoneticPr fontId="1"/>
  </si>
  <si>
    <t>×加算率</t>
    <rPh sb="1" eb="3">
      <t>カサン</t>
    </rPh>
    <rPh sb="3" eb="4">
      <t>リツ</t>
    </rPh>
    <phoneticPr fontId="21"/>
  </si>
  <si>
    <t>休日保育の年間延べ利用子ども数</t>
    <rPh sb="0" eb="2">
      <t>キュウジツ</t>
    </rPh>
    <rPh sb="2" eb="4">
      <t>ホイク</t>
    </rPh>
    <rPh sb="5" eb="7">
      <t>ネンカン</t>
    </rPh>
    <rPh sb="7" eb="8">
      <t>ノ</t>
    </rPh>
    <rPh sb="9" eb="11">
      <t>リヨウ</t>
    </rPh>
    <rPh sb="11" eb="12">
      <t>コ</t>
    </rPh>
    <rPh sb="14" eb="15">
      <t>スウ</t>
    </rPh>
    <phoneticPr fontId="21"/>
  </si>
  <si>
    <t>÷</t>
  </si>
  <si>
    <t>ａ地域</t>
  </si>
  <si>
    <t>－</t>
  </si>
  <si>
    <t>　 　　 ～　210人</t>
    <rPh sb="10" eb="11">
      <t>ニン</t>
    </rPh>
    <phoneticPr fontId="21"/>
  </si>
  <si>
    <t>ｂ地域</t>
  </si>
  <si>
    <t>　 211人～　279人</t>
  </si>
  <si>
    <t>　 280人～　349人</t>
    <rPh sb="5" eb="6">
      <t>ニン</t>
    </rPh>
    <rPh sb="11" eb="12">
      <t>ニン</t>
    </rPh>
    <phoneticPr fontId="21"/>
  </si>
  <si>
    <t>×加算率</t>
    <rPh sb="1" eb="4">
      <t>カサンリツ</t>
    </rPh>
    <phoneticPr fontId="21"/>
  </si>
  <si>
    <t>ｃ地域</t>
  </si>
  <si>
    <t xml:space="preserve"> 　350人～　419人</t>
    <rPh sb="5" eb="6">
      <t>ニン</t>
    </rPh>
    <rPh sb="11" eb="12">
      <t>ニン</t>
    </rPh>
    <phoneticPr fontId="21"/>
  </si>
  <si>
    <t>　 420人～　489人</t>
    <rPh sb="5" eb="6">
      <t>ニン</t>
    </rPh>
    <rPh sb="11" eb="12">
      <t>ニン</t>
    </rPh>
    <phoneticPr fontId="21"/>
  </si>
  <si>
    <t>ｄ地域</t>
  </si>
  <si>
    <t xml:space="preserve"> 　490人～　559人</t>
    <rPh sb="5" eb="6">
      <t>ニン</t>
    </rPh>
    <rPh sb="11" eb="12">
      <t>ニン</t>
    </rPh>
    <phoneticPr fontId="21"/>
  </si>
  <si>
    <t>各月初日の</t>
    <rPh sb="0" eb="2">
      <t>カクツキ</t>
    </rPh>
    <rPh sb="2" eb="4">
      <t>ショニチ</t>
    </rPh>
    <phoneticPr fontId="21"/>
  </si>
  <si>
    <t>　 560人～　629人</t>
    <rPh sb="5" eb="6">
      <t>ニン</t>
    </rPh>
    <rPh sb="11" eb="12">
      <t>ニン</t>
    </rPh>
    <phoneticPr fontId="21"/>
  </si>
  <si>
    <t>利用子ども数</t>
    <rPh sb="0" eb="2">
      <t>リヨウ</t>
    </rPh>
    <rPh sb="2" eb="3">
      <t>コ</t>
    </rPh>
    <rPh sb="5" eb="6">
      <t>スウ</t>
    </rPh>
    <phoneticPr fontId="21"/>
  </si>
  <si>
    <t>　 630人～　699人</t>
    <rPh sb="5" eb="6">
      <t>ニン</t>
    </rPh>
    <rPh sb="11" eb="12">
      <t>ニン</t>
    </rPh>
    <phoneticPr fontId="21"/>
  </si>
  <si>
    <t xml:space="preserve"> 　700人～　769人</t>
    <rPh sb="5" eb="6">
      <t>ニン</t>
    </rPh>
    <rPh sb="11" eb="12">
      <t>ニン</t>
    </rPh>
    <phoneticPr fontId="21"/>
  </si>
  <si>
    <t xml:space="preserve"> 　770人～　839人</t>
    <rPh sb="5" eb="6">
      <t>ニン</t>
    </rPh>
    <rPh sb="11" eb="12">
      <t>ニン</t>
    </rPh>
    <phoneticPr fontId="21"/>
  </si>
  <si>
    <t xml:space="preserve"> 　910人～　979人</t>
    <rPh sb="5" eb="6">
      <t>ニン</t>
    </rPh>
    <rPh sb="11" eb="12">
      <t>ニン</t>
    </rPh>
    <phoneticPr fontId="21"/>
  </si>
  <si>
    <t>　 980人～1,049人</t>
    <rPh sb="5" eb="6">
      <t>ニン</t>
    </rPh>
    <rPh sb="12" eb="13">
      <t>ニン</t>
    </rPh>
    <phoneticPr fontId="21"/>
  </si>
  <si>
    <t xml:space="preserve"> 1,050人～</t>
    <rPh sb="6" eb="7">
      <t>ニン</t>
    </rPh>
    <phoneticPr fontId="21"/>
  </si>
  <si>
    <t>(離島その他の地域)
各月初日の利用子ども数</t>
    <rPh sb="1" eb="3">
      <t>リトウ</t>
    </rPh>
    <rPh sb="5" eb="6">
      <t>タ</t>
    </rPh>
    <rPh sb="7" eb="9">
      <t>チイキ</t>
    </rPh>
    <rPh sb="11" eb="13">
      <t>カクツキ</t>
    </rPh>
    <rPh sb="13" eb="15">
      <t>ショニチ</t>
    </rPh>
    <rPh sb="16" eb="18">
      <t>リヨウ</t>
    </rPh>
    <rPh sb="18" eb="19">
      <t>コ</t>
    </rPh>
    <rPh sb="21" eb="22">
      <t>スウ</t>
    </rPh>
    <phoneticPr fontId="21"/>
  </si>
  <si>
    <t>20人～30人</t>
    <rPh sb="2" eb="3">
      <t>ニン</t>
    </rPh>
    <rPh sb="6" eb="7">
      <t>ニン</t>
    </rPh>
    <phoneticPr fontId="21"/>
  </si>
  <si>
    <t>31人～40人</t>
    <rPh sb="2" eb="3">
      <t>ニン</t>
    </rPh>
    <rPh sb="6" eb="7">
      <t>ニン</t>
    </rPh>
    <phoneticPr fontId="21"/>
  </si>
  <si>
    <t>41人～</t>
    <rPh sb="2" eb="3">
      <t>ニン</t>
    </rPh>
    <phoneticPr fontId="21"/>
  </si>
  <si>
    <t>対象職員数</t>
    <rPh sb="0" eb="5">
      <t>タイショウショクインスウ</t>
    </rPh>
    <phoneticPr fontId="3"/>
  </si>
  <si>
    <t>①</t>
    <phoneticPr fontId="1"/>
  </si>
  <si>
    <t>②</t>
    <phoneticPr fontId="1"/>
  </si>
  <si>
    <t>③</t>
    <phoneticPr fontId="1"/>
  </si>
  <si>
    <t>債権者コード
(新座市で登録がある場合のみ記載)</t>
    <rPh sb="0" eb="3">
      <t>サイケンシャ</t>
    </rPh>
    <rPh sb="8" eb="11">
      <t>ニイザシ</t>
    </rPh>
    <rPh sb="12" eb="14">
      <t>トウロク</t>
    </rPh>
    <rPh sb="17" eb="19">
      <t>バアイ</t>
    </rPh>
    <rPh sb="21" eb="23">
      <t>キサイ</t>
    </rPh>
    <phoneticPr fontId="1"/>
  </si>
  <si>
    <r>
      <t xml:space="preserve">請求先市区町村の児童数
</t>
    </r>
    <r>
      <rPr>
        <sz val="8"/>
        <rFont val="BIZ UDP明朝 Medium"/>
        <family val="1"/>
        <charset val="128"/>
      </rPr>
      <t>（月途中入退所児童、障害児、副食費免除対象者を除く）…E</t>
    </r>
    <rPh sb="0" eb="2">
      <t>セイキュウ</t>
    </rPh>
    <rPh sb="2" eb="3">
      <t>サキ</t>
    </rPh>
    <rPh sb="3" eb="5">
      <t>シク</t>
    </rPh>
    <rPh sb="5" eb="7">
      <t>チョウソン</t>
    </rPh>
    <rPh sb="8" eb="10">
      <t>ジドウ</t>
    </rPh>
    <rPh sb="10" eb="11">
      <t>スウ</t>
    </rPh>
    <rPh sb="13" eb="14">
      <t>ツキ</t>
    </rPh>
    <rPh sb="14" eb="16">
      <t>トチュウ</t>
    </rPh>
    <rPh sb="16" eb="17">
      <t>ニュウ</t>
    </rPh>
    <rPh sb="17" eb="19">
      <t>タイショ</t>
    </rPh>
    <rPh sb="19" eb="21">
      <t>ジドウ</t>
    </rPh>
    <rPh sb="22" eb="24">
      <t>ショウガイ</t>
    </rPh>
    <rPh sb="24" eb="25">
      <t>ジ</t>
    </rPh>
    <rPh sb="26" eb="29">
      <t>フクショクヒ</t>
    </rPh>
    <rPh sb="29" eb="31">
      <t>メンジョ</t>
    </rPh>
    <rPh sb="31" eb="34">
      <t>タイショウシャ</t>
    </rPh>
    <rPh sb="35" eb="36">
      <t>ノゾ</t>
    </rPh>
    <phoneticPr fontId="3"/>
  </si>
  <si>
    <r>
      <t xml:space="preserve">請求先市区町村の児童数
</t>
    </r>
    <r>
      <rPr>
        <sz val="8"/>
        <rFont val="BIZ UDP明朝 Medium"/>
        <family val="1"/>
        <charset val="128"/>
      </rPr>
      <t>（月途中入退所児童、障害児を除き、副食費免除対象者に限る）…F</t>
    </r>
    <rPh sb="0" eb="2">
      <t>セイキュウ</t>
    </rPh>
    <rPh sb="2" eb="3">
      <t>サキ</t>
    </rPh>
    <rPh sb="3" eb="5">
      <t>シク</t>
    </rPh>
    <rPh sb="5" eb="7">
      <t>チョウソン</t>
    </rPh>
    <rPh sb="8" eb="10">
      <t>ジドウ</t>
    </rPh>
    <rPh sb="10" eb="11">
      <t>スウ</t>
    </rPh>
    <phoneticPr fontId="3"/>
  </si>
  <si>
    <r>
      <t xml:space="preserve">請求先市区町村の児童数
</t>
    </r>
    <r>
      <rPr>
        <sz val="8"/>
        <rFont val="BIZ UDP明朝 Medium"/>
        <family val="1"/>
        <charset val="128"/>
      </rPr>
      <t>（月途中入退所児童、副食費免除対象者を除き、障害児に限る）…G</t>
    </r>
    <rPh sb="0" eb="2">
      <t>セイキュウ</t>
    </rPh>
    <rPh sb="2" eb="3">
      <t>サキ</t>
    </rPh>
    <rPh sb="3" eb="5">
      <t>シク</t>
    </rPh>
    <rPh sb="5" eb="7">
      <t>チョウソン</t>
    </rPh>
    <rPh sb="8" eb="10">
      <t>ジドウ</t>
    </rPh>
    <rPh sb="10" eb="11">
      <t>スウ</t>
    </rPh>
    <rPh sb="13" eb="14">
      <t>ツキ</t>
    </rPh>
    <rPh sb="14" eb="16">
      <t>トチュウ</t>
    </rPh>
    <rPh sb="16" eb="17">
      <t>ニュウ</t>
    </rPh>
    <rPh sb="17" eb="19">
      <t>タイショ</t>
    </rPh>
    <rPh sb="19" eb="21">
      <t>ジドウ</t>
    </rPh>
    <rPh sb="22" eb="25">
      <t>フクショクヒ</t>
    </rPh>
    <rPh sb="25" eb="27">
      <t>メンジョ</t>
    </rPh>
    <rPh sb="27" eb="30">
      <t>タイショウシャ</t>
    </rPh>
    <rPh sb="31" eb="32">
      <t>ノゾ</t>
    </rPh>
    <rPh sb="34" eb="36">
      <t>ショウガイ</t>
    </rPh>
    <rPh sb="36" eb="37">
      <t>ジ</t>
    </rPh>
    <rPh sb="38" eb="39">
      <t>カギ</t>
    </rPh>
    <phoneticPr fontId="3"/>
  </si>
  <si>
    <r>
      <t xml:space="preserve">請求先市区町村の児童数
</t>
    </r>
    <r>
      <rPr>
        <sz val="8"/>
        <rFont val="BIZ UDP明朝 Medium"/>
        <family val="1"/>
        <charset val="128"/>
      </rPr>
      <t>（月途中入退所児童を除き、障害児、副食費免除対象者に限る）…H</t>
    </r>
    <rPh sb="0" eb="2">
      <t>セイキュウ</t>
    </rPh>
    <rPh sb="2" eb="3">
      <t>サキ</t>
    </rPh>
    <rPh sb="3" eb="5">
      <t>シク</t>
    </rPh>
    <rPh sb="5" eb="7">
      <t>チョウソン</t>
    </rPh>
    <rPh sb="8" eb="10">
      <t>ジドウ</t>
    </rPh>
    <rPh sb="10" eb="11">
      <t>スウ</t>
    </rPh>
    <phoneticPr fontId="3"/>
  </si>
  <si>
    <t>子どものための教育・保育給付請求明細書（小規模保育事業A型）</t>
    <rPh sb="20" eb="23">
      <t>ショウキボ</t>
    </rPh>
    <rPh sb="23" eb="25">
      <t>ホイク</t>
    </rPh>
    <rPh sb="25" eb="27">
      <t>ジギョウ</t>
    </rPh>
    <rPh sb="28" eb="29">
      <t>ガタ</t>
    </rPh>
    <phoneticPr fontId="1"/>
  </si>
  <si>
    <t>その他市区町村長が必要と認める書類</t>
    <phoneticPr fontId="1"/>
  </si>
  <si>
    <t>その他市区町村長が必要と認める書類</t>
  </si>
  <si>
    <t>記入方法</t>
    <rPh sb="0" eb="2">
      <t>キニュウ</t>
    </rPh>
    <rPh sb="2" eb="4">
      <t>ホウホウ</t>
    </rPh>
    <phoneticPr fontId="1"/>
  </si>
  <si>
    <t>２つのシート（請求書及び在籍児童一覧）の色付きセルに必要事項を記入すると、金額が自動計算されます。</t>
    <rPh sb="7" eb="10">
      <t>セイキュウショ</t>
    </rPh>
    <rPh sb="10" eb="11">
      <t>オヨ</t>
    </rPh>
    <rPh sb="12" eb="14">
      <t>ザイセキ</t>
    </rPh>
    <rPh sb="14" eb="16">
      <t>ジドウ</t>
    </rPh>
    <rPh sb="16" eb="18">
      <t>イチラン</t>
    </rPh>
    <rPh sb="20" eb="22">
      <t>イロツ</t>
    </rPh>
    <rPh sb="26" eb="28">
      <t>ヒツヨウ</t>
    </rPh>
    <rPh sb="28" eb="30">
      <t>ジコウ</t>
    </rPh>
    <rPh sb="31" eb="33">
      <t>キニュウ</t>
    </rPh>
    <rPh sb="37" eb="39">
      <t>キンガク</t>
    </rPh>
    <rPh sb="40" eb="42">
      <t>ジドウ</t>
    </rPh>
    <rPh sb="42" eb="44">
      <t>ケイサン</t>
    </rPh>
    <phoneticPr fontId="1"/>
  </si>
  <si>
    <t>＜請求書について＞</t>
    <rPh sb="1" eb="4">
      <t>セイキュウショ</t>
    </rPh>
    <phoneticPr fontId="1"/>
  </si>
  <si>
    <t>複数月分の請求書を1枚にまとめて作成する場合、請求期間内に園全体での在籍児童数・加算項目の変動があると正しい金額になりません。</t>
    <rPh sb="0" eb="2">
      <t>フクスウ</t>
    </rPh>
    <rPh sb="2" eb="3">
      <t>ツキ</t>
    </rPh>
    <rPh sb="3" eb="4">
      <t>ブン</t>
    </rPh>
    <rPh sb="5" eb="8">
      <t>セイキュウショ</t>
    </rPh>
    <rPh sb="10" eb="11">
      <t>マイ</t>
    </rPh>
    <rPh sb="16" eb="18">
      <t>サクセイ</t>
    </rPh>
    <rPh sb="20" eb="22">
      <t>バアイ</t>
    </rPh>
    <rPh sb="23" eb="25">
      <t>セイキュウ</t>
    </rPh>
    <rPh sb="25" eb="27">
      <t>キカン</t>
    </rPh>
    <rPh sb="27" eb="28">
      <t>ナイ</t>
    </rPh>
    <rPh sb="29" eb="30">
      <t>エン</t>
    </rPh>
    <rPh sb="30" eb="32">
      <t>ゼンタイ</t>
    </rPh>
    <rPh sb="34" eb="36">
      <t>ザイセキ</t>
    </rPh>
    <rPh sb="36" eb="38">
      <t>ジドウ</t>
    </rPh>
    <rPh sb="38" eb="39">
      <t>スウ</t>
    </rPh>
    <rPh sb="40" eb="42">
      <t>カサン</t>
    </rPh>
    <rPh sb="42" eb="44">
      <t>コウモク</t>
    </rPh>
    <rPh sb="45" eb="47">
      <t>ヘンドウ</t>
    </rPh>
    <rPh sb="51" eb="52">
      <t>タダ</t>
    </rPh>
    <rPh sb="54" eb="56">
      <t>キンガク</t>
    </rPh>
    <phoneticPr fontId="1"/>
  </si>
  <si>
    <t>変動がある場合や、月途中入退所児童がいる場合は、ファイルを分けて各月分の請求書を作成してください。</t>
    <rPh sb="0" eb="2">
      <t>ヘンドウ</t>
    </rPh>
    <rPh sb="5" eb="7">
      <t>バアイ</t>
    </rPh>
    <rPh sb="9" eb="10">
      <t>ツキ</t>
    </rPh>
    <rPh sb="10" eb="12">
      <t>トチュウ</t>
    </rPh>
    <rPh sb="12" eb="13">
      <t>ニュウ</t>
    </rPh>
    <rPh sb="13" eb="15">
      <t>タイショ</t>
    </rPh>
    <rPh sb="15" eb="17">
      <t>ジドウ</t>
    </rPh>
    <rPh sb="20" eb="22">
      <t>バアイ</t>
    </rPh>
    <rPh sb="29" eb="30">
      <t>ワ</t>
    </rPh>
    <rPh sb="32" eb="34">
      <t>カクツキ</t>
    </rPh>
    <rPh sb="34" eb="35">
      <t>ブン</t>
    </rPh>
    <rPh sb="36" eb="39">
      <t>セイキュウショ</t>
    </rPh>
    <rPh sb="40" eb="42">
      <t>サクセイ</t>
    </rPh>
    <phoneticPr fontId="1"/>
  </si>
  <si>
    <t>＜在籍児童一覧について＞</t>
    <rPh sb="1" eb="3">
      <t>ザイセキ</t>
    </rPh>
    <rPh sb="3" eb="5">
      <t>ジドウ</t>
    </rPh>
    <rPh sb="5" eb="7">
      <t>イチラン</t>
    </rPh>
    <phoneticPr fontId="1"/>
  </si>
  <si>
    <t>在籍児童一覧の「年齢」及び「認定区分」が未記入の場合、自動計算がされません。必ず記入してください。</t>
    <rPh sb="0" eb="2">
      <t>ザイセキ</t>
    </rPh>
    <rPh sb="2" eb="4">
      <t>ジドウ</t>
    </rPh>
    <rPh sb="4" eb="6">
      <t>イチラン</t>
    </rPh>
    <rPh sb="8" eb="10">
      <t>ネンレイ</t>
    </rPh>
    <rPh sb="11" eb="12">
      <t>オヨ</t>
    </rPh>
    <rPh sb="14" eb="16">
      <t>ニンテイ</t>
    </rPh>
    <rPh sb="16" eb="18">
      <t>クブン</t>
    </rPh>
    <rPh sb="20" eb="23">
      <t>ミキニュウ</t>
    </rPh>
    <rPh sb="24" eb="26">
      <t>バアイ</t>
    </rPh>
    <rPh sb="27" eb="29">
      <t>ジドウ</t>
    </rPh>
    <rPh sb="29" eb="31">
      <t>ケイサン</t>
    </rPh>
    <rPh sb="38" eb="39">
      <t>カナラ</t>
    </rPh>
    <rPh sb="40" eb="42">
      <t>キニュウ</t>
    </rPh>
    <phoneticPr fontId="1"/>
  </si>
  <si>
    <t>副食費の徴収免除対象者がいる場合、副食費徴収免除加算の「対象の有無」の欄で〇を選択してください。</t>
    <rPh sb="0" eb="3">
      <t>フクショクヒ</t>
    </rPh>
    <rPh sb="4" eb="6">
      <t>チョウシュウ</t>
    </rPh>
    <rPh sb="6" eb="8">
      <t>メンジョ</t>
    </rPh>
    <rPh sb="8" eb="11">
      <t>タイショウシャ</t>
    </rPh>
    <rPh sb="14" eb="16">
      <t>バアイ</t>
    </rPh>
    <rPh sb="17" eb="20">
      <t>フクショクヒ</t>
    </rPh>
    <rPh sb="20" eb="22">
      <t>チョウシュウ</t>
    </rPh>
    <rPh sb="22" eb="24">
      <t>メンジョ</t>
    </rPh>
    <rPh sb="24" eb="26">
      <t>カサン</t>
    </rPh>
    <rPh sb="28" eb="30">
      <t>タイショウ</t>
    </rPh>
    <rPh sb="31" eb="33">
      <t>ウム</t>
    </rPh>
    <rPh sb="35" eb="36">
      <t>ラン</t>
    </rPh>
    <rPh sb="39" eb="41">
      <t>センタク</t>
    </rPh>
    <phoneticPr fontId="1"/>
  </si>
  <si>
    <t>月途中退所(入所)の児童がいた場合は、「月途中退所（入所）の有無」で○を選択し、下部の表の当てはまる欄に在籍中開所日数を記入してください。</t>
    <rPh sb="0" eb="1">
      <t>ツキ</t>
    </rPh>
    <rPh sb="1" eb="3">
      <t>トチュウ</t>
    </rPh>
    <rPh sb="3" eb="5">
      <t>タイショ</t>
    </rPh>
    <rPh sb="6" eb="8">
      <t>ニュウショ</t>
    </rPh>
    <rPh sb="10" eb="12">
      <t>ジドウ</t>
    </rPh>
    <rPh sb="15" eb="17">
      <t>バアイ</t>
    </rPh>
    <rPh sb="26" eb="28">
      <t>ニュウショ</t>
    </rPh>
    <rPh sb="36" eb="38">
      <t>センタク</t>
    </rPh>
    <rPh sb="40" eb="42">
      <t>カブ</t>
    </rPh>
    <rPh sb="43" eb="44">
      <t>ヒョウ</t>
    </rPh>
    <rPh sb="45" eb="46">
      <t>ア</t>
    </rPh>
    <rPh sb="50" eb="51">
      <t>ラン</t>
    </rPh>
    <rPh sb="52" eb="55">
      <t>ザイセキチュウ</t>
    </rPh>
    <rPh sb="55" eb="57">
      <t>カイショ</t>
    </rPh>
    <rPh sb="57" eb="59">
      <t>ニッスウ</t>
    </rPh>
    <rPh sb="60" eb="62">
      <t>キニュウ</t>
    </rPh>
    <phoneticPr fontId="1"/>
  </si>
  <si>
    <t>(精算が必要な場合のみ記載）</t>
    <rPh sb="1" eb="3">
      <t>セイサン</t>
    </rPh>
    <rPh sb="4" eb="6">
      <t>ヒツヨウ</t>
    </rPh>
    <rPh sb="7" eb="9">
      <t>バアイ</t>
    </rPh>
    <rPh sb="11" eb="1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</si>
</sst>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176" formatCode="#,##0&quot;円&quot;"/>
    <numFmt numFmtId="177" formatCode="#,##0_ &quot;人&quot;"/>
    <numFmt numFmtId="178" formatCode="#,##0&quot;人&quot;"/>
    <numFmt numFmtId="179" formatCode="#&quot;月&quot;"/>
    <numFmt numFmtId="180" formatCode="#&quot;%&quot;"/>
    <numFmt numFmtId="181" formatCode="#&quot;日&quot;"/>
    <numFmt numFmtId="182" formatCode="0.00_ "/>
    <numFmt numFmtId="183" formatCode="\(#,##0\)"/>
    <numFmt numFmtId="184" formatCode="#,##0;&quot;▲ &quot;#,##0"/>
    <numFmt numFmtId="185" formatCode="#,##0\×&quot;加&quot;&quot;算&quot;&quot;率&quot;"/>
    <numFmt numFmtId="186" formatCode="&quot;×&quot;#\ ?/100"/>
    <numFmt numFmtId="187" formatCode="#,##0&quot;×加算率&quot;"/>
    <numFmt numFmtId="188" formatCode="#,##0&quot;÷３月初日の利用子ども数&quot;"/>
    <numFmt numFmtId="189" formatCode="#,##0&quot;（限度額）÷３月初日の利用子ども数&quot;"/>
    <numFmt numFmtId="190" formatCode="&quot;チーム保育加配加算（上限：&quot;0&quot;人）&quot;"/>
    <numFmt numFmtId="191" formatCode="#&quot;人&quot;"/>
    <numFmt numFmtId="192" formatCode="#0&quot;人&quot;"/>
    <numFmt numFmtId="193" formatCode="#0&quot;日&quot;"/>
    <numFmt numFmtId="194" formatCode="&quot;＋ &quot;#,##0;&quot;▲ &quot;#,##0"/>
    <numFmt numFmtId="195" formatCode="&quot;＋　 &quot;#,##0;&quot;▲ &quot;#,##0"/>
    <numFmt numFmtId="196" formatCode="&quot;(⑥～⑰)×&quot;#\ ?/100"/>
    <numFmt numFmtId="197" formatCode="#,##0.00_ "/>
    <numFmt numFmtId="198" formatCode="#&quot;月分&quot;"/>
    <numFmt numFmtId="199" formatCode="#,##0&quot;×&quot;&quot;加&quot;&quot;算&quot;&quot;数&quot;"/>
    <numFmt numFmtId="200" formatCode="#,##0&quot;×&quot;&quot;加&quot;&quot;算&quot;&quot;率&quot;"/>
  </numFmts>
  <fonts count="36">
    <font>
      <sz val="11"/>
      <color theme="1"/>
      <name val="游ゴシック"/>
      <family val="2"/>
      <charset val="128"/>
      <scheme val="minor"/>
    </font>
    <font>
      <sz val="6"/>
      <name val="游ゴシック"/>
      <family val="2"/>
      <charset val="128"/>
      <scheme val="minor"/>
    </font>
    <font>
      <sz val="11"/>
      <name val="明朝"/>
      <family val="3"/>
      <charset val="128"/>
    </font>
    <font>
      <sz val="6"/>
      <name val="ＭＳ Ｐゴシック"/>
      <family val="3"/>
      <charset val="128"/>
    </font>
    <font>
      <sz val="11"/>
      <name val="ＭＳ Ｐ明朝"/>
      <family val="1"/>
      <charset val="128"/>
    </font>
    <font>
      <sz val="10"/>
      <color rgb="FF000000"/>
      <name val="Times New Roman"/>
      <family val="1"/>
    </font>
    <font>
      <sz val="11"/>
      <color theme="1"/>
      <name val="游ゴシック"/>
      <family val="2"/>
      <charset val="128"/>
      <scheme val="minor"/>
    </font>
    <font>
      <sz val="14"/>
      <name val="ＭＳ Ｐ明朝"/>
      <family val="1"/>
      <charset val="128"/>
    </font>
    <font>
      <sz val="11"/>
      <name val="ＭＳ Ｐゴシック"/>
      <family val="3"/>
      <charset val="128"/>
    </font>
    <font>
      <sz val="8"/>
      <name val="HGｺﾞｼｯｸM"/>
      <family val="3"/>
      <charset val="128"/>
    </font>
    <font>
      <sz val="6"/>
      <name val="明朝"/>
      <family val="3"/>
      <charset val="128"/>
    </font>
    <font>
      <sz val="10"/>
      <name val="HGｺﾞｼｯｸM"/>
      <family val="3"/>
      <charset val="128"/>
    </font>
    <font>
      <sz val="11"/>
      <name val="HGｺﾞｼｯｸM"/>
      <family val="3"/>
      <charset val="128"/>
    </font>
    <font>
      <b/>
      <sz val="16"/>
      <name val="HGｺﾞｼｯｸM"/>
      <family val="3"/>
      <charset val="128"/>
    </font>
    <font>
      <sz val="11"/>
      <color theme="1"/>
      <name val="游ゴシック"/>
      <family val="3"/>
      <charset val="128"/>
      <scheme val="minor"/>
    </font>
    <font>
      <sz val="11"/>
      <color theme="1"/>
      <name val="游ゴシック"/>
      <family val="3"/>
      <charset val="128"/>
    </font>
    <font>
      <sz val="11"/>
      <name val="游ゴシック"/>
      <family val="3"/>
      <charset val="128"/>
    </font>
    <font>
      <sz val="11"/>
      <color indexed="8"/>
      <name val="游ゴシック"/>
      <family val="3"/>
      <charset val="128"/>
    </font>
    <font>
      <sz val="10"/>
      <name val="ＭＳ Ｐ明朝"/>
      <family val="1"/>
      <charset val="128"/>
    </font>
    <font>
      <sz val="11"/>
      <name val="Verdana"/>
      <family val="2"/>
    </font>
    <font>
      <sz val="8"/>
      <name val="HGｺﾞｼｯｸM"/>
      <family val="3"/>
    </font>
    <font>
      <sz val="6"/>
      <name val="明朝"/>
      <family val="3"/>
    </font>
    <font>
      <sz val="6"/>
      <name val="HGｺﾞｼｯｸM"/>
      <family val="3"/>
    </font>
    <font>
      <sz val="11"/>
      <name val="HGｺﾞｼｯｸM"/>
      <family val="3"/>
    </font>
    <font>
      <sz val="9"/>
      <name val="BIZ UDP明朝 Medium"/>
      <family val="1"/>
      <charset val="128"/>
    </font>
    <font>
      <sz val="11"/>
      <name val="BIZ UDP明朝 Medium"/>
      <family val="1"/>
      <charset val="128"/>
    </font>
    <font>
      <sz val="14"/>
      <name val="BIZ UDP明朝 Medium"/>
      <family val="1"/>
      <charset val="128"/>
    </font>
    <font>
      <strike/>
      <sz val="11"/>
      <name val="BIZ UDP明朝 Medium"/>
      <family val="1"/>
      <charset val="128"/>
    </font>
    <font>
      <sz val="7"/>
      <name val="BIZ UDP明朝 Medium"/>
      <family val="1"/>
      <charset val="128"/>
    </font>
    <font>
      <sz val="8"/>
      <name val="BIZ UDP明朝 Medium"/>
      <family val="1"/>
      <charset val="128"/>
    </font>
    <font>
      <sz val="11"/>
      <color theme="4"/>
      <name val="BIZ UDP明朝 Medium"/>
      <family val="1"/>
      <charset val="128"/>
    </font>
    <font>
      <sz val="9"/>
      <color theme="4"/>
      <name val="BIZ UDP明朝 Medium"/>
      <family val="1"/>
      <charset val="128"/>
    </font>
    <font>
      <b/>
      <sz val="11"/>
      <name val="BIZ UDP明朝 Medium"/>
      <family val="1"/>
      <charset val="128"/>
    </font>
    <font>
      <b/>
      <sz val="14"/>
      <color theme="1"/>
      <name val="BIZ UDP明朝 Medium"/>
      <family val="1"/>
      <charset val="128"/>
    </font>
    <font>
      <sz val="11"/>
      <color theme="1"/>
      <name val="BIZ UDP明朝 Medium"/>
      <family val="1"/>
      <charset val="128"/>
    </font>
    <font>
      <b/>
      <sz val="12"/>
      <color theme="1"/>
      <name val="BIZ UDP明朝 Medium"/>
      <family val="1"/>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199">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top style="thin">
        <color theme="1"/>
      </top>
      <bottom style="thin">
        <color theme="1"/>
      </bottom>
      <diagonal/>
    </border>
    <border>
      <left/>
      <right style="thin">
        <color theme="1"/>
      </right>
      <top style="thin">
        <color theme="1"/>
      </top>
      <bottom/>
      <diagonal/>
    </border>
    <border>
      <left style="thin">
        <color theme="1"/>
      </left>
      <right/>
      <top/>
      <bottom/>
      <diagonal/>
    </border>
    <border>
      <left style="thin">
        <color theme="1"/>
      </left>
      <right/>
      <top style="thin">
        <color theme="1"/>
      </top>
      <bottom style="thin">
        <color auto="1"/>
      </bottom>
      <diagonal/>
    </border>
    <border>
      <left/>
      <right/>
      <top style="thin">
        <color theme="1"/>
      </top>
      <bottom style="thin">
        <color auto="1"/>
      </bottom>
      <diagonal/>
    </border>
    <border>
      <left/>
      <right/>
      <top style="thin">
        <color auto="1"/>
      </top>
      <bottom style="thin">
        <color theme="1"/>
      </bottom>
      <diagonal/>
    </border>
    <border>
      <left style="thin">
        <color auto="1"/>
      </left>
      <right/>
      <top style="thin">
        <color theme="1"/>
      </top>
      <bottom/>
      <diagonal/>
    </border>
    <border diagonalDown="1">
      <left/>
      <right/>
      <top/>
      <bottom style="thin">
        <color theme="1"/>
      </bottom>
      <diagonal style="thin">
        <color theme="1"/>
      </diagonal>
    </border>
    <border>
      <left style="thin">
        <color auto="1"/>
      </left>
      <right/>
      <top/>
      <bottom style="thin">
        <color theme="1"/>
      </bottom>
      <diagonal/>
    </border>
    <border>
      <left/>
      <right style="thin">
        <color theme="1"/>
      </right>
      <top/>
      <bottom style="thin">
        <color auto="1"/>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theme="1"/>
      </bottom>
      <diagonal/>
    </border>
    <border>
      <left/>
      <right/>
      <top style="hair">
        <color indexed="64"/>
      </top>
      <bottom style="thin">
        <color theme="1"/>
      </bottom>
      <diagonal/>
    </border>
    <border>
      <left/>
      <right style="thin">
        <color theme="1"/>
      </right>
      <top style="hair">
        <color auto="1"/>
      </top>
      <bottom style="thin">
        <color theme="1"/>
      </bottom>
      <diagonal/>
    </border>
    <border>
      <left/>
      <right style="thin">
        <color theme="1"/>
      </right>
      <top/>
      <bottom/>
      <diagonal/>
    </border>
    <border>
      <left style="thin">
        <color auto="1"/>
      </left>
      <right/>
      <top style="thin">
        <color indexed="64"/>
      </top>
      <bottom style="hair">
        <color indexed="64"/>
      </bottom>
      <diagonal/>
    </border>
    <border diagonalDown="1">
      <left style="thin">
        <color theme="1"/>
      </left>
      <right/>
      <top/>
      <bottom/>
      <diagonal style="thin">
        <color theme="1"/>
      </diagonal>
    </border>
    <border diagonalDown="1">
      <left style="thin">
        <color theme="1"/>
      </left>
      <right/>
      <top/>
      <bottom style="thin">
        <color indexed="64"/>
      </bottom>
      <diagonal style="thin">
        <color theme="1"/>
      </diagonal>
    </border>
    <border>
      <left/>
      <right style="thin">
        <color auto="1"/>
      </right>
      <top style="thin">
        <color indexed="64"/>
      </top>
      <bottom style="hair">
        <color indexed="64"/>
      </bottom>
      <diagonal/>
    </border>
    <border diagonalDown="1">
      <left style="thin">
        <color auto="1"/>
      </left>
      <right/>
      <top style="thin">
        <color indexed="64"/>
      </top>
      <bottom/>
      <diagonal style="thin">
        <color auto="1"/>
      </diagonal>
    </border>
    <border diagonalDown="1">
      <left/>
      <right/>
      <top style="thin">
        <color auto="1"/>
      </top>
      <bottom/>
      <diagonal style="thin">
        <color auto="1"/>
      </diagonal>
    </border>
    <border diagonalDown="1">
      <left style="thin">
        <color auto="1"/>
      </left>
      <right/>
      <top/>
      <bottom/>
      <diagonal style="thin">
        <color auto="1"/>
      </diagonal>
    </border>
    <border diagonalDown="1">
      <left/>
      <right/>
      <top/>
      <bottom/>
      <diagonal style="thin">
        <color auto="1"/>
      </diagonal>
    </border>
    <border>
      <left style="thin">
        <color theme="1"/>
      </left>
      <right/>
      <top/>
      <bottom style="thin">
        <color theme="1"/>
      </bottom>
      <diagonal/>
    </border>
    <border>
      <left/>
      <right style="thin">
        <color theme="1"/>
      </right>
      <top/>
      <bottom style="thin">
        <color theme="1"/>
      </bottom>
      <diagonal/>
    </border>
    <border>
      <left style="hair">
        <color theme="1"/>
      </left>
      <right/>
      <top style="hair">
        <color theme="1"/>
      </top>
      <bottom style="thin">
        <color auto="1"/>
      </bottom>
      <diagonal/>
    </border>
    <border>
      <left/>
      <right/>
      <top style="hair">
        <color theme="1"/>
      </top>
      <bottom style="thin">
        <color auto="1"/>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style="thin">
        <color theme="1"/>
      </left>
      <right/>
      <top style="hair">
        <color theme="1"/>
      </top>
      <bottom style="thin">
        <color theme="1"/>
      </bottom>
      <diagonal/>
    </border>
    <border>
      <left/>
      <right style="thin">
        <color theme="1"/>
      </right>
      <top style="hair">
        <color theme="1"/>
      </top>
      <bottom style="thin">
        <color theme="1"/>
      </bottom>
      <diagonal/>
    </border>
    <border diagonalDown="1">
      <left/>
      <right style="thin">
        <color indexed="64"/>
      </right>
      <top style="thin">
        <color theme="1"/>
      </top>
      <bottom/>
      <diagonal style="thin">
        <color theme="1"/>
      </diagonal>
    </border>
    <border>
      <left/>
      <right style="thin">
        <color theme="1"/>
      </right>
      <top style="thin">
        <color theme="1"/>
      </top>
      <bottom style="thin">
        <color auto="1"/>
      </bottom>
      <diagonal/>
    </border>
    <border diagonalDown="1">
      <left style="thin">
        <color theme="1"/>
      </left>
      <right/>
      <top style="thin">
        <color theme="1"/>
      </top>
      <bottom/>
      <diagonal style="thin">
        <color theme="1"/>
      </diagonal>
    </border>
    <border>
      <left/>
      <right style="thin">
        <color theme="1"/>
      </right>
      <top style="thin">
        <color auto="1"/>
      </top>
      <bottom/>
      <diagonal/>
    </border>
    <border diagonalDown="1">
      <left style="thin">
        <color theme="1"/>
      </left>
      <right/>
      <top/>
      <bottom style="thin">
        <color theme="1"/>
      </bottom>
      <diagonal style="thin">
        <color theme="1"/>
      </diagonal>
    </border>
    <border>
      <left/>
      <right style="hair">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right style="thin">
        <color theme="1"/>
      </right>
      <top style="hair">
        <color theme="1"/>
      </top>
      <bottom style="hair">
        <color theme="1"/>
      </bottom>
      <diagonal/>
    </border>
    <border>
      <left style="thin">
        <color theme="1"/>
      </left>
      <right/>
      <top style="hair">
        <color theme="1"/>
      </top>
      <bottom style="hair">
        <color theme="1"/>
      </bottom>
      <diagonal/>
    </border>
    <border>
      <left/>
      <right style="hair">
        <color theme="1"/>
      </right>
      <top/>
      <bottom style="thin">
        <color auto="1"/>
      </bottom>
      <diagonal/>
    </border>
    <border>
      <left style="hair">
        <color theme="1"/>
      </left>
      <right/>
      <top/>
      <bottom style="thin">
        <color theme="1"/>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diagonalDown="1">
      <left/>
      <right style="thin">
        <color theme="1"/>
      </right>
      <top/>
      <bottom/>
      <diagonal style="thin">
        <color theme="1"/>
      </diagonal>
    </border>
    <border>
      <left style="thin">
        <color theme="1"/>
      </left>
      <right/>
      <top style="hair">
        <color theme="1"/>
      </top>
      <bottom style="hair">
        <color auto="1"/>
      </bottom>
      <diagonal/>
    </border>
    <border>
      <left/>
      <right/>
      <top style="hair">
        <color theme="1"/>
      </top>
      <bottom style="hair">
        <color auto="1"/>
      </bottom>
      <diagonal/>
    </border>
    <border>
      <left/>
      <right style="thin">
        <color theme="1"/>
      </right>
      <top style="hair">
        <color theme="1"/>
      </top>
      <bottom style="hair">
        <color auto="1"/>
      </bottom>
      <diagonal/>
    </border>
    <border>
      <left style="thin">
        <color theme="1"/>
      </left>
      <right/>
      <top style="hair">
        <color auto="1"/>
      </top>
      <bottom style="thin">
        <color theme="1"/>
      </bottom>
      <diagonal/>
    </border>
    <border>
      <left style="thin">
        <color theme="1"/>
      </left>
      <right/>
      <top style="hair">
        <color theme="1"/>
      </top>
      <bottom/>
      <diagonal/>
    </border>
    <border>
      <left/>
      <right style="thin">
        <color theme="1"/>
      </right>
      <top style="hair">
        <color theme="1"/>
      </top>
      <bottom/>
      <diagonal/>
    </border>
    <border>
      <left style="thin">
        <color auto="1"/>
      </left>
      <right style="hair">
        <color theme="1"/>
      </right>
      <top/>
      <bottom/>
      <diagonal/>
    </border>
    <border>
      <left style="thin">
        <color auto="1"/>
      </left>
      <right style="hair">
        <color theme="1"/>
      </right>
      <top/>
      <bottom style="thin">
        <color auto="1"/>
      </bottom>
      <diagonal/>
    </border>
    <border diagonalDown="1">
      <left style="thin">
        <color theme="1"/>
      </left>
      <right/>
      <top style="hair">
        <color theme="1"/>
      </top>
      <bottom/>
      <diagonal style="thin">
        <color theme="1"/>
      </diagonal>
    </border>
    <border diagonalDown="1">
      <left/>
      <right/>
      <top style="hair">
        <color theme="1"/>
      </top>
      <bottom/>
      <diagonal style="thin">
        <color theme="1"/>
      </diagonal>
    </border>
    <border diagonalDown="1">
      <left/>
      <right style="thin">
        <color theme="1"/>
      </right>
      <top style="hair">
        <color theme="1"/>
      </top>
      <bottom/>
      <diagonal style="thin">
        <color theme="1"/>
      </diagonal>
    </border>
    <border diagonalDown="1">
      <left/>
      <right style="thin">
        <color theme="1"/>
      </right>
      <top/>
      <bottom style="thin">
        <color auto="1"/>
      </bottom>
      <diagonal style="thin">
        <color theme="1"/>
      </diagonal>
    </border>
    <border>
      <left/>
      <right style="thin">
        <color theme="1"/>
      </right>
      <top style="hair">
        <color theme="1"/>
      </top>
      <bottom style="thin">
        <color auto="1"/>
      </bottom>
      <diagonal/>
    </border>
    <border>
      <left style="thin">
        <color theme="1"/>
      </left>
      <right/>
      <top/>
      <bottom style="thin">
        <color auto="1"/>
      </bottom>
      <diagonal/>
    </border>
    <border diagonalDown="1">
      <left style="thin">
        <color theme="1"/>
      </left>
      <right/>
      <top style="hair">
        <color theme="1"/>
      </top>
      <bottom style="thin">
        <color theme="1"/>
      </bottom>
      <diagonal style="thin">
        <color theme="1"/>
      </diagonal>
    </border>
    <border diagonalDown="1">
      <left/>
      <right/>
      <top style="hair">
        <color theme="1"/>
      </top>
      <bottom style="thin">
        <color theme="1"/>
      </bottom>
      <diagonal style="thin">
        <color theme="1"/>
      </diagonal>
    </border>
    <border diagonalDown="1">
      <left/>
      <right style="thin">
        <color theme="1"/>
      </right>
      <top style="hair">
        <color theme="1"/>
      </top>
      <bottom style="thin">
        <color theme="1"/>
      </bottom>
      <diagonal style="thin">
        <color theme="1"/>
      </diagonal>
    </border>
    <border>
      <left style="thin">
        <color auto="1"/>
      </left>
      <right/>
      <top style="thin">
        <color theme="1"/>
      </top>
      <bottom style="thin">
        <color theme="1"/>
      </bottom>
      <diagonal/>
    </border>
    <border>
      <left/>
      <right style="thin">
        <color theme="1"/>
      </right>
      <top style="thin">
        <color auto="1"/>
      </top>
      <bottom style="thin">
        <color theme="1"/>
      </bottom>
      <diagonal/>
    </border>
    <border>
      <left style="thin">
        <color theme="1"/>
      </left>
      <right/>
      <top style="thin">
        <color auto="1"/>
      </top>
      <bottom/>
      <diagonal/>
    </border>
    <border>
      <left/>
      <right/>
      <top style="hair">
        <color theme="1"/>
      </top>
      <bottom/>
      <diagonal/>
    </border>
    <border>
      <left style="hair">
        <color theme="1"/>
      </left>
      <right/>
      <top style="hair">
        <color theme="1"/>
      </top>
      <bottom/>
      <diagonal/>
    </border>
    <border>
      <left style="thin">
        <color theme="1"/>
      </left>
      <right/>
      <top style="thin">
        <color auto="1"/>
      </top>
      <bottom style="hair">
        <color theme="1"/>
      </bottom>
      <diagonal/>
    </border>
    <border>
      <left/>
      <right/>
      <top style="thin">
        <color auto="1"/>
      </top>
      <bottom style="hair">
        <color theme="1"/>
      </bottom>
      <diagonal/>
    </border>
    <border>
      <left/>
      <right style="thin">
        <color theme="1"/>
      </right>
      <top style="thin">
        <color auto="1"/>
      </top>
      <bottom style="hair">
        <color theme="1"/>
      </bottom>
      <diagonal/>
    </border>
    <border>
      <left/>
      <right style="thin">
        <color auto="1"/>
      </right>
      <top style="thin">
        <color auto="1"/>
      </top>
      <bottom style="hair">
        <color theme="1"/>
      </bottom>
      <diagonal/>
    </border>
    <border>
      <left style="thin">
        <color auto="1"/>
      </left>
      <right/>
      <top style="thin">
        <color auto="1"/>
      </top>
      <bottom style="hair">
        <color theme="1"/>
      </bottom>
      <diagonal/>
    </border>
    <border>
      <left style="hair">
        <color theme="1"/>
      </left>
      <right/>
      <top/>
      <bottom/>
      <diagonal/>
    </border>
    <border>
      <left style="hair">
        <color theme="1"/>
      </left>
      <right/>
      <top/>
      <bottom style="hair">
        <color theme="1"/>
      </bottom>
      <diagonal/>
    </border>
    <border>
      <left style="thin">
        <color auto="1"/>
      </left>
      <right/>
      <top style="hair">
        <color indexed="64"/>
      </top>
      <bottom style="thin">
        <color auto="1"/>
      </bottom>
      <diagonal/>
    </border>
    <border>
      <left/>
      <right style="thin">
        <color auto="1"/>
      </right>
      <top style="hair">
        <color indexed="64"/>
      </top>
      <bottom style="thin">
        <color auto="1"/>
      </bottom>
      <diagonal/>
    </border>
    <border>
      <left style="thin">
        <color indexed="64"/>
      </left>
      <right style="hair">
        <color auto="1"/>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top style="hair">
        <color indexed="64"/>
      </top>
      <bottom/>
      <diagonal/>
    </border>
    <border>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diagonalDown="1">
      <left style="thin">
        <color auto="1"/>
      </left>
      <right style="thin">
        <color auto="1"/>
      </right>
      <top style="thin">
        <color auto="1"/>
      </top>
      <bottom/>
      <diagonal style="thin">
        <color auto="1"/>
      </diagonal>
    </border>
    <border diagonalDown="1">
      <left style="thin">
        <color auto="1"/>
      </left>
      <right style="thin">
        <color auto="1"/>
      </right>
      <top/>
      <bottom/>
      <diagonal style="thin">
        <color auto="1"/>
      </diagonal>
    </border>
    <border>
      <left style="hair">
        <color theme="1"/>
      </left>
      <right/>
      <top/>
      <bottom style="thin">
        <color auto="1"/>
      </bottom>
      <diagonal/>
    </border>
    <border diagonalDown="1">
      <left/>
      <right style="thin">
        <color theme="1"/>
      </right>
      <top/>
      <bottom style="thin">
        <color theme="1"/>
      </bottom>
      <diagonal style="thin">
        <color theme="1"/>
      </diagonal>
    </border>
    <border diagonalDown="1">
      <left/>
      <right/>
      <top/>
      <bottom style="thin">
        <color auto="1"/>
      </bottom>
      <diagonal style="thin">
        <color auto="1"/>
      </diagonal>
    </border>
    <border diagonalDown="1">
      <left/>
      <right style="thin">
        <color auto="1"/>
      </right>
      <top style="thin">
        <color auto="1"/>
      </top>
      <bottom/>
      <diagonal style="thin">
        <color auto="1"/>
      </diagonal>
    </border>
    <border diagonalDown="1">
      <left/>
      <right style="thin">
        <color auto="1"/>
      </right>
      <top/>
      <bottom/>
      <diagonal style="thin">
        <color auto="1"/>
      </diagonal>
    </border>
    <border diagonalDown="1">
      <left style="thin">
        <color auto="1"/>
      </left>
      <right/>
      <top/>
      <bottom style="thin">
        <color auto="1"/>
      </bottom>
      <diagonal style="thin">
        <color auto="1"/>
      </diagonal>
    </border>
    <border diagonalDown="1">
      <left/>
      <right style="thin">
        <color auto="1"/>
      </right>
      <top/>
      <bottom style="thin">
        <color auto="1"/>
      </bottom>
      <diagonal style="thin">
        <color auto="1"/>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theme="1"/>
      </left>
      <right/>
      <top style="thin">
        <color auto="1"/>
      </top>
      <bottom style="thin">
        <color theme="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bottom style="hair">
        <color indexed="64"/>
      </bottom>
      <diagonal/>
    </border>
    <border diagonalDown="1">
      <left/>
      <right style="thin">
        <color theme="1"/>
      </right>
      <top style="thin">
        <color theme="1"/>
      </top>
      <bottom/>
      <diagonal style="thin">
        <color theme="1"/>
      </diagonal>
    </border>
    <border diagonalDown="1">
      <left/>
      <right style="thin">
        <color auto="1"/>
      </right>
      <top/>
      <bottom style="thin">
        <color auto="1"/>
      </bottom>
      <diagonal style="thin">
        <color theme="1"/>
      </diagonal>
    </border>
    <border>
      <left/>
      <right/>
      <top style="hair">
        <color indexed="64"/>
      </top>
      <bottom style="thin">
        <color auto="1"/>
      </bottom>
      <diagonal/>
    </border>
    <border diagonalDown="1">
      <left style="thin">
        <color theme="1"/>
      </left>
      <right/>
      <top/>
      <bottom style="hair">
        <color theme="1"/>
      </bottom>
      <diagonal style="thin">
        <color theme="1"/>
      </diagonal>
    </border>
    <border diagonalDown="1">
      <left/>
      <right style="thin">
        <color theme="1"/>
      </right>
      <top/>
      <bottom style="hair">
        <color theme="1"/>
      </bottom>
      <diagonal style="thin">
        <color theme="1"/>
      </diagonal>
    </border>
    <border>
      <left style="thin">
        <color indexed="64"/>
      </left>
      <right style="thin">
        <color indexed="64"/>
      </right>
      <top style="thin">
        <color theme="1"/>
      </top>
      <bottom/>
      <diagonal/>
    </border>
    <border>
      <left style="thin">
        <color theme="1"/>
      </left>
      <right style="thin">
        <color auto="1"/>
      </right>
      <top style="thin">
        <color indexed="64"/>
      </top>
      <bottom style="thin">
        <color theme="1"/>
      </bottom>
      <diagonal/>
    </border>
    <border>
      <left style="thin">
        <color theme="1"/>
      </left>
      <right style="thin">
        <color theme="1"/>
      </right>
      <top style="thin">
        <color indexed="64"/>
      </top>
      <bottom style="thin">
        <color theme="1"/>
      </bottom>
      <diagonal/>
    </border>
    <border diagonalDown="1">
      <left style="thin">
        <color theme="1"/>
      </left>
      <right/>
      <top style="thin">
        <color theme="1"/>
      </top>
      <bottom style="hair">
        <color theme="1"/>
      </bottom>
      <diagonal style="thin">
        <color theme="1"/>
      </diagonal>
    </border>
    <border diagonalDown="1">
      <left/>
      <right/>
      <top style="thin">
        <color theme="1"/>
      </top>
      <bottom style="hair">
        <color theme="1"/>
      </bottom>
      <diagonal style="thin">
        <color theme="1"/>
      </diagonal>
    </border>
    <border diagonalDown="1">
      <left/>
      <right style="thin">
        <color theme="1"/>
      </right>
      <top style="thin">
        <color theme="1"/>
      </top>
      <bottom style="hair">
        <color theme="1"/>
      </bottom>
      <diagonal style="thin">
        <color theme="1"/>
      </diagonal>
    </border>
    <border>
      <left/>
      <right/>
      <top/>
      <bottom style="hair">
        <color auto="1"/>
      </bottom>
      <diagonal/>
    </border>
    <border>
      <left/>
      <right style="thin">
        <color theme="1"/>
      </right>
      <top/>
      <bottom style="hair">
        <color auto="1"/>
      </bottom>
      <diagonal/>
    </border>
    <border>
      <left/>
      <right/>
      <top style="hair">
        <color theme="1"/>
      </top>
      <bottom style="thin">
        <color theme="1"/>
      </bottom>
      <diagonal/>
    </border>
    <border>
      <left style="thin">
        <color theme="1"/>
      </left>
      <right/>
      <top style="hair">
        <color theme="1"/>
      </top>
      <bottom style="thin">
        <color auto="1"/>
      </bottom>
      <diagonal/>
    </border>
    <border diagonalDown="1">
      <left/>
      <right/>
      <top/>
      <bottom/>
      <diagonal style="thin">
        <color theme="1"/>
      </diagonal>
    </border>
    <border>
      <left style="thin">
        <color theme="1"/>
      </left>
      <right style="thin">
        <color theme="1"/>
      </right>
      <top style="hair">
        <color theme="1"/>
      </top>
      <bottom style="hair">
        <color theme="1"/>
      </bottom>
      <diagonal/>
    </border>
    <border>
      <left style="thin">
        <color theme="1"/>
      </left>
      <right style="hair">
        <color theme="1"/>
      </right>
      <top/>
      <bottom/>
      <diagonal/>
    </border>
    <border>
      <left style="thin">
        <color theme="1"/>
      </left>
      <right style="hair">
        <color theme="1"/>
      </right>
      <top/>
      <bottom style="hair">
        <color theme="1"/>
      </bottom>
      <diagonal/>
    </border>
    <border diagonalDown="1">
      <left/>
      <right/>
      <top style="thin">
        <color theme="1"/>
      </top>
      <bottom/>
      <diagonal style="thin">
        <color theme="1"/>
      </diagonal>
    </border>
    <border>
      <left style="hair">
        <color auto="1"/>
      </left>
      <right/>
      <top style="hair">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diagonal/>
    </border>
    <border>
      <left style="hair">
        <color theme="1"/>
      </left>
      <right/>
      <top style="hair">
        <color theme="1"/>
      </top>
      <bottom style="thin">
        <color theme="1"/>
      </bottom>
      <diagonal/>
    </border>
    <border>
      <left style="thin">
        <color theme="1"/>
      </left>
      <right style="thin">
        <color theme="1"/>
      </right>
      <top/>
      <bottom style="thin">
        <color auto="1"/>
      </bottom>
      <diagonal/>
    </border>
    <border>
      <left style="thin">
        <color theme="1"/>
      </left>
      <right style="hair">
        <color auto="1"/>
      </right>
      <top/>
      <bottom style="thin">
        <color auto="1"/>
      </bottom>
      <diagonal/>
    </border>
    <border>
      <left style="hair">
        <color auto="1"/>
      </left>
      <right/>
      <top style="hair">
        <color theme="1"/>
      </top>
      <bottom style="thin">
        <color auto="1"/>
      </bottom>
      <diagonal/>
    </border>
    <border diagonalDown="1">
      <left/>
      <right/>
      <top/>
      <bottom style="thin">
        <color auto="1"/>
      </bottom>
      <diagonal style="thin">
        <color theme="1"/>
      </diagonal>
    </border>
    <border>
      <left style="thin">
        <color theme="1"/>
      </left>
      <right style="hair">
        <color theme="1"/>
      </right>
      <top/>
      <bottom style="thin">
        <color theme="1"/>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theme="1"/>
      </bottom>
      <diagonal/>
    </border>
    <border>
      <left style="thin">
        <color theme="1"/>
      </left>
      <right style="hair">
        <color auto="1"/>
      </right>
      <top/>
      <bottom style="thin">
        <color theme="1"/>
      </bottom>
      <diagonal/>
    </border>
    <border>
      <left style="thin">
        <color theme="1"/>
      </left>
      <right style="thin">
        <color theme="1"/>
      </right>
      <top style="hair">
        <color theme="1"/>
      </top>
      <bottom style="thin">
        <color theme="1"/>
      </bottom>
      <diagonal/>
    </border>
    <border>
      <left style="thin">
        <color indexed="64"/>
      </left>
      <right/>
      <top style="hair">
        <color theme="1"/>
      </top>
      <bottom/>
      <diagonal/>
    </border>
    <border>
      <left style="thin">
        <color theme="1"/>
      </left>
      <right style="thin">
        <color theme="1"/>
      </right>
      <top style="hair">
        <color theme="1"/>
      </top>
      <bottom/>
      <diagonal/>
    </border>
    <border>
      <left/>
      <right style="hair">
        <color auto="1"/>
      </right>
      <top/>
      <bottom style="thin">
        <color theme="1"/>
      </bottom>
      <diagonal/>
    </border>
    <border diagonalDown="1">
      <left/>
      <right style="thin">
        <color indexed="64"/>
      </right>
      <top/>
      <bottom/>
      <diagonal style="thin">
        <color theme="1"/>
      </diagonal>
    </border>
    <border diagonalDown="1">
      <left style="thin">
        <color auto="1"/>
      </left>
      <right/>
      <top style="hair">
        <color indexed="64"/>
      </top>
      <bottom style="thin">
        <color auto="1"/>
      </bottom>
      <diagonal style="thin">
        <color auto="1"/>
      </diagonal>
    </border>
    <border diagonalDown="1">
      <left/>
      <right/>
      <top style="hair">
        <color indexed="64"/>
      </top>
      <bottom style="thin">
        <color auto="1"/>
      </bottom>
      <diagonal style="thin">
        <color auto="1"/>
      </diagonal>
    </border>
    <border diagonalDown="1">
      <left/>
      <right style="thin">
        <color theme="1"/>
      </right>
      <top style="hair">
        <color indexed="64"/>
      </top>
      <bottom style="thin">
        <color auto="1"/>
      </bottom>
      <diagonal style="thin">
        <color auto="1"/>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style="thin">
        <color theme="1"/>
      </right>
      <top style="hair">
        <color auto="1"/>
      </top>
      <bottom style="hair">
        <color auto="1"/>
      </bottom>
      <diagonal/>
    </border>
    <border>
      <left/>
      <right style="thin">
        <color theme="1"/>
      </right>
      <top style="hair">
        <color auto="1"/>
      </top>
      <bottom/>
      <diagonal/>
    </border>
    <border>
      <left style="hair">
        <color auto="1"/>
      </left>
      <right/>
      <top/>
      <bottom/>
      <diagonal/>
    </border>
    <border>
      <left style="hair">
        <color auto="1"/>
      </left>
      <right/>
      <top/>
      <bottom style="thin">
        <color auto="1"/>
      </bottom>
      <diagonal/>
    </border>
    <border diagonalDown="1">
      <left style="thin">
        <color theme="1"/>
      </left>
      <right/>
      <top style="hair">
        <color theme="1"/>
      </top>
      <bottom style="hair">
        <color theme="1"/>
      </bottom>
      <diagonal style="thin">
        <color theme="1"/>
      </diagonal>
    </border>
    <border diagonalDown="1">
      <left/>
      <right/>
      <top style="hair">
        <color theme="1"/>
      </top>
      <bottom style="hair">
        <color theme="1"/>
      </bottom>
      <diagonal style="thin">
        <color theme="1"/>
      </diagonal>
    </border>
    <border diagonalDown="1">
      <left/>
      <right style="thin">
        <color theme="1"/>
      </right>
      <top style="hair">
        <color theme="1"/>
      </top>
      <bottom style="hair">
        <color theme="1"/>
      </bottom>
      <diagonal style="thin">
        <color theme="1"/>
      </diagonal>
    </border>
    <border diagonalDown="1">
      <left style="thin">
        <color theme="1"/>
      </left>
      <right/>
      <top style="hair">
        <color theme="1"/>
      </top>
      <bottom style="thin">
        <color auto="1"/>
      </bottom>
      <diagonal style="hair">
        <color theme="1"/>
      </diagonal>
    </border>
    <border diagonalDown="1">
      <left/>
      <right/>
      <top style="hair">
        <color theme="1"/>
      </top>
      <bottom style="thin">
        <color auto="1"/>
      </bottom>
      <diagonal style="hair">
        <color theme="1"/>
      </diagonal>
    </border>
    <border diagonalDown="1">
      <left/>
      <right style="thin">
        <color theme="1"/>
      </right>
      <top style="hair">
        <color theme="1"/>
      </top>
      <bottom style="thin">
        <color auto="1"/>
      </bottom>
      <diagonal style="hair">
        <color theme="1"/>
      </diagonal>
    </border>
    <border>
      <left style="thin">
        <color auto="1"/>
      </left>
      <right/>
      <top style="hair">
        <color theme="1"/>
      </top>
      <bottom style="hair">
        <color theme="1"/>
      </bottom>
      <diagonal/>
    </border>
    <border diagonalDown="1">
      <left/>
      <right style="thin">
        <color theme="1"/>
      </right>
      <top style="thin">
        <color auto="1"/>
      </top>
      <bottom/>
      <diagonal style="thin">
        <color auto="1"/>
      </diagonal>
    </border>
    <border diagonalDown="1">
      <left/>
      <right style="thin">
        <color theme="1"/>
      </right>
      <top/>
      <bottom/>
      <diagonal style="thin">
        <color auto="1"/>
      </diagonal>
    </border>
    <border diagonalDown="1">
      <left/>
      <right/>
      <top/>
      <bottom style="thin">
        <color theme="1"/>
      </bottom>
      <diagonal style="thin">
        <color auto="1"/>
      </diagonal>
    </border>
    <border diagonalDown="1">
      <left/>
      <right style="thin">
        <color theme="1"/>
      </right>
      <top/>
      <bottom style="thin">
        <color theme="1"/>
      </bottom>
      <diagonal style="thin">
        <color auto="1"/>
      </diagonal>
    </border>
    <border>
      <left style="thin">
        <color auto="1"/>
      </left>
      <right/>
      <top style="thin">
        <color theme="1"/>
      </top>
      <bottom style="hair">
        <color theme="1"/>
      </bottom>
      <diagonal/>
    </border>
    <border>
      <left/>
      <right style="hair">
        <color auto="1"/>
      </right>
      <top/>
      <bottom style="thin">
        <color auto="1"/>
      </bottom>
      <diagonal/>
    </border>
    <border>
      <left style="thin">
        <color auto="1"/>
      </left>
      <right style="thin">
        <color theme="1"/>
      </right>
      <top style="thin">
        <color auto="1"/>
      </top>
      <bottom/>
      <diagonal/>
    </border>
    <border>
      <left style="thin">
        <color auto="1"/>
      </left>
      <right style="thin">
        <color theme="1"/>
      </right>
      <top/>
      <bottom/>
      <diagonal/>
    </border>
    <border>
      <left style="thin">
        <color auto="1"/>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12">
    <xf numFmtId="0" fontId="0" fillId="0" borderId="0">
      <alignment vertical="center"/>
    </xf>
    <xf numFmtId="0" fontId="2" fillId="0" borderId="0"/>
    <xf numFmtId="38" fontId="2" fillId="0" borderId="0" applyFont="0" applyFill="0" applyBorder="0" applyAlignment="0" applyProtection="0">
      <alignment vertical="center"/>
    </xf>
    <xf numFmtId="0" fontId="5"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xf numFmtId="0" fontId="8" fillId="0" borderId="0">
      <alignment vertical="center"/>
    </xf>
    <xf numFmtId="0" fontId="2" fillId="0" borderId="0"/>
    <xf numFmtId="0" fontId="2" fillId="0" borderId="0"/>
    <xf numFmtId="0" fontId="14" fillId="0" borderId="0">
      <alignment vertical="center"/>
    </xf>
    <xf numFmtId="0" fontId="6" fillId="0" borderId="0">
      <alignment vertical="center"/>
    </xf>
    <xf numFmtId="0" fontId="6" fillId="0" borderId="0">
      <alignment vertical="center"/>
    </xf>
  </cellStyleXfs>
  <cellXfs count="1201">
    <xf numFmtId="0" fontId="0" fillId="0" borderId="0" xfId="0">
      <alignment vertical="center"/>
    </xf>
    <xf numFmtId="0" fontId="4" fillId="2" borderId="0" xfId="0" applyFont="1" applyFill="1" applyBorder="1" applyAlignment="1">
      <alignment horizontal="distributed" vertical="center" shrinkToFit="1"/>
    </xf>
    <xf numFmtId="0" fontId="4" fillId="2" borderId="0" xfId="0" applyFont="1" applyFill="1" applyBorder="1" applyAlignment="1">
      <alignment vertical="center" shrinkToFit="1"/>
    </xf>
    <xf numFmtId="183" fontId="9" fillId="0" borderId="0" xfId="6" applyNumberFormat="1" applyFont="1" applyFill="1" applyBorder="1" applyAlignment="1">
      <alignment horizontal="center" vertical="center" wrapText="1"/>
    </xf>
    <xf numFmtId="184" fontId="9" fillId="0" borderId="0" xfId="6" applyNumberFormat="1" applyFont="1" applyFill="1" applyBorder="1" applyAlignment="1">
      <alignment vertical="center" wrapText="1"/>
    </xf>
    <xf numFmtId="184" fontId="9" fillId="0" borderId="100" xfId="6" applyNumberFormat="1" applyFont="1" applyFill="1" applyBorder="1" applyAlignment="1">
      <alignment horizontal="center" vertical="center" wrapText="1"/>
    </xf>
    <xf numFmtId="184" fontId="9" fillId="0" borderId="102" xfId="6" applyNumberFormat="1" applyFont="1" applyFill="1" applyBorder="1" applyAlignment="1">
      <alignment horizontal="center" vertical="center" wrapText="1"/>
    </xf>
    <xf numFmtId="184" fontId="9" fillId="0" borderId="101" xfId="6" applyNumberFormat="1" applyFont="1" applyFill="1" applyBorder="1" applyAlignment="1">
      <alignment horizontal="center" vertical="center" wrapText="1"/>
    </xf>
    <xf numFmtId="3" fontId="9" fillId="0" borderId="9" xfId="6" applyNumberFormat="1" applyFont="1" applyFill="1" applyBorder="1" applyAlignment="1">
      <alignment vertical="center" wrapText="1"/>
    </xf>
    <xf numFmtId="3" fontId="9" fillId="0" borderId="9" xfId="6" applyNumberFormat="1" applyFont="1" applyFill="1" applyBorder="1" applyAlignment="1">
      <alignment vertical="center"/>
    </xf>
    <xf numFmtId="3" fontId="9" fillId="0" borderId="0" xfId="6" applyNumberFormat="1" applyFont="1" applyFill="1" applyBorder="1" applyAlignment="1">
      <alignment vertical="center"/>
    </xf>
    <xf numFmtId="184" fontId="9" fillId="0" borderId="9" xfId="6" applyNumberFormat="1" applyFont="1" applyFill="1" applyBorder="1" applyAlignment="1">
      <alignment horizontal="right" vertical="center"/>
    </xf>
    <xf numFmtId="184" fontId="9" fillId="0" borderId="9" xfId="6" applyNumberFormat="1" applyFont="1" applyFill="1" applyBorder="1" applyAlignment="1">
      <alignment horizontal="right" vertical="center" wrapText="1"/>
    </xf>
    <xf numFmtId="183" fontId="9" fillId="0" borderId="9" xfId="6" applyNumberFormat="1" applyFont="1" applyFill="1" applyBorder="1" applyAlignment="1">
      <alignment horizontal="center" vertical="center" wrapText="1"/>
    </xf>
    <xf numFmtId="185" fontId="9" fillId="0" borderId="9" xfId="6" applyNumberFormat="1" applyFont="1" applyFill="1" applyBorder="1" applyAlignment="1">
      <alignment horizontal="right" vertical="center" wrapText="1"/>
    </xf>
    <xf numFmtId="184" fontId="9" fillId="0" borderId="4" xfId="6" applyNumberFormat="1" applyFont="1" applyFill="1" applyBorder="1" applyAlignment="1">
      <alignment horizontal="right" vertical="center" wrapText="1"/>
    </xf>
    <xf numFmtId="184" fontId="9" fillId="0" borderId="4" xfId="6" applyNumberFormat="1" applyFont="1" applyFill="1" applyBorder="1" applyAlignment="1">
      <alignment horizontal="center" vertical="center" wrapText="1"/>
    </xf>
    <xf numFmtId="3" fontId="9" fillId="0" borderId="5" xfId="6" applyNumberFormat="1" applyFont="1" applyFill="1" applyBorder="1" applyAlignment="1">
      <alignment horizontal="distributed" vertical="center"/>
    </xf>
    <xf numFmtId="185" fontId="9" fillId="0" borderId="0" xfId="6" applyNumberFormat="1" applyFont="1" applyFill="1" applyBorder="1" applyAlignment="1">
      <alignment vertical="center"/>
    </xf>
    <xf numFmtId="184" fontId="9" fillId="0" borderId="0" xfId="6" applyNumberFormat="1" applyFont="1" applyFill="1" applyAlignment="1">
      <alignment vertical="center"/>
    </xf>
    <xf numFmtId="3" fontId="9" fillId="0" borderId="0" xfId="6" applyNumberFormat="1" applyFont="1" applyFill="1" applyAlignment="1">
      <alignment vertical="center"/>
    </xf>
    <xf numFmtId="183" fontId="9" fillId="0" borderId="0" xfId="6" applyNumberFormat="1" applyFont="1" applyFill="1" applyAlignment="1">
      <alignment horizontal="center" vertical="center"/>
    </xf>
    <xf numFmtId="185" fontId="9" fillId="0" borderId="0" xfId="6" applyNumberFormat="1" applyFont="1" applyFill="1" applyAlignment="1">
      <alignment vertical="center"/>
    </xf>
    <xf numFmtId="184" fontId="9" fillId="0" borderId="0" xfId="6" applyNumberFormat="1" applyFont="1" applyFill="1" applyAlignment="1">
      <alignment horizontal="center" vertical="center"/>
    </xf>
    <xf numFmtId="0" fontId="12" fillId="0" borderId="0" xfId="8" applyFont="1" applyFill="1" applyBorder="1" applyAlignment="1">
      <alignment vertical="center" wrapText="1"/>
    </xf>
    <xf numFmtId="188" fontId="12" fillId="0" borderId="0" xfId="8" applyNumberFormat="1" applyFont="1" applyFill="1" applyBorder="1" applyAlignment="1">
      <alignment horizontal="center" vertical="center" wrapText="1"/>
    </xf>
    <xf numFmtId="0" fontId="11" fillId="0" borderId="0" xfId="8" applyFont="1" applyFill="1" applyBorder="1" applyAlignment="1">
      <alignment vertical="center"/>
    </xf>
    <xf numFmtId="184" fontId="12" fillId="0" borderId="0" xfId="8" applyNumberFormat="1" applyFont="1" applyFill="1" applyAlignment="1">
      <alignment vertical="center"/>
    </xf>
    <xf numFmtId="184" fontId="12" fillId="0" borderId="4" xfId="8" applyNumberFormat="1" applyFont="1" applyFill="1" applyBorder="1" applyAlignment="1">
      <alignment vertical="center"/>
    </xf>
    <xf numFmtId="184" fontId="12" fillId="0" borderId="30" xfId="8" applyNumberFormat="1" applyFont="1" applyFill="1" applyBorder="1" applyAlignment="1">
      <alignment vertical="center"/>
    </xf>
    <xf numFmtId="184" fontId="12" fillId="0" borderId="0" xfId="8" applyNumberFormat="1" applyFont="1" applyFill="1" applyBorder="1" applyAlignment="1">
      <alignment vertical="center"/>
    </xf>
    <xf numFmtId="184" fontId="12" fillId="0" borderId="6" xfId="8" applyNumberFormat="1" applyFont="1" applyFill="1" applyBorder="1" applyAlignment="1">
      <alignment vertical="center"/>
    </xf>
    <xf numFmtId="184" fontId="12" fillId="0" borderId="8" xfId="8" applyNumberFormat="1" applyFont="1" applyFill="1" applyBorder="1" applyAlignment="1">
      <alignment vertical="center"/>
    </xf>
    <xf numFmtId="0" fontId="15" fillId="0" borderId="0" xfId="0" applyFont="1">
      <alignment vertical="center"/>
    </xf>
    <xf numFmtId="0" fontId="15" fillId="0" borderId="11" xfId="0" applyFont="1" applyBorder="1">
      <alignment vertical="center"/>
    </xf>
    <xf numFmtId="0" fontId="15" fillId="0" borderId="11" xfId="0" quotePrefix="1" applyFont="1" applyBorder="1">
      <alignment vertical="center"/>
    </xf>
    <xf numFmtId="3" fontId="16" fillId="0" borderId="11" xfId="9" applyNumberFormat="1" applyFont="1" applyBorder="1" applyAlignment="1">
      <alignment horizontal="left" vertical="center"/>
    </xf>
    <xf numFmtId="3" fontId="16" fillId="0" borderId="11" xfId="9" applyNumberFormat="1" applyFont="1" applyFill="1" applyBorder="1" applyAlignment="1">
      <alignment horizontal="left" vertical="center"/>
    </xf>
    <xf numFmtId="3" fontId="16" fillId="0" borderId="11" xfId="9" applyNumberFormat="1" applyFont="1" applyFill="1" applyBorder="1">
      <alignment vertical="center"/>
    </xf>
    <xf numFmtId="3" fontId="16" fillId="0" borderId="11" xfId="9" applyNumberFormat="1" applyFont="1" applyBorder="1" applyAlignment="1">
      <alignment horizontal="left" vertical="center" wrapText="1"/>
    </xf>
    <xf numFmtId="0" fontId="15" fillId="0" borderId="0" xfId="0" applyFont="1" applyFill="1">
      <alignment vertical="center"/>
    </xf>
    <xf numFmtId="0" fontId="16" fillId="0" borderId="0" xfId="0" applyFont="1" applyFill="1" applyBorder="1" applyAlignment="1">
      <alignment vertical="center"/>
    </xf>
    <xf numFmtId="0" fontId="15" fillId="0" borderId="0" xfId="0" applyFont="1" applyFill="1" applyAlignment="1">
      <alignment horizontal="center" vertical="center"/>
    </xf>
    <xf numFmtId="0" fontId="4" fillId="0" borderId="0" xfId="0" applyFont="1" applyFill="1" applyBorder="1" applyAlignment="1">
      <alignment vertical="center" shrinkToFit="1"/>
    </xf>
    <xf numFmtId="3" fontId="16" fillId="0" borderId="11" xfId="9" applyNumberFormat="1" applyFont="1" applyBorder="1" applyAlignment="1">
      <alignment horizontal="left" vertical="center"/>
    </xf>
    <xf numFmtId="0" fontId="4" fillId="2" borderId="0" xfId="3" applyFont="1" applyFill="1" applyBorder="1" applyAlignment="1">
      <alignment horizontal="left" vertical="top"/>
    </xf>
    <xf numFmtId="0" fontId="4" fillId="2" borderId="0" xfId="3" applyFont="1" applyFill="1" applyBorder="1" applyAlignment="1">
      <alignment vertical="top"/>
    </xf>
    <xf numFmtId="3" fontId="4" fillId="2" borderId="11" xfId="3" applyNumberFormat="1" applyFont="1" applyFill="1" applyBorder="1" applyAlignment="1">
      <alignment horizontal="center" vertical="center" shrinkToFit="1"/>
    </xf>
    <xf numFmtId="0" fontId="4" fillId="2" borderId="0" xfId="3" applyFont="1" applyFill="1" applyBorder="1" applyAlignment="1">
      <alignment horizontal="left" wrapText="1"/>
    </xf>
    <xf numFmtId="0" fontId="4" fillId="2" borderId="0" xfId="3" applyFont="1" applyFill="1" applyBorder="1" applyAlignment="1">
      <alignment wrapText="1"/>
    </xf>
    <xf numFmtId="0" fontId="4" fillId="2" borderId="0" xfId="3" applyFont="1" applyFill="1" applyBorder="1" applyAlignment="1">
      <alignment horizontal="center" vertical="top" wrapText="1"/>
    </xf>
    <xf numFmtId="1" fontId="4" fillId="2" borderId="0" xfId="3" applyNumberFormat="1" applyFont="1" applyFill="1" applyBorder="1" applyAlignment="1">
      <alignment horizontal="center" vertical="top" shrinkToFit="1"/>
    </xf>
    <xf numFmtId="0" fontId="4" fillId="2" borderId="0" xfId="3" applyFont="1" applyFill="1" applyBorder="1" applyAlignment="1">
      <alignment horizontal="right" vertical="top" wrapText="1"/>
    </xf>
    <xf numFmtId="3" fontId="4" fillId="2" borderId="0" xfId="3" applyNumberFormat="1" applyFont="1" applyFill="1" applyBorder="1" applyAlignment="1">
      <alignment horizontal="right" vertical="top" shrinkToFit="1"/>
    </xf>
    <xf numFmtId="3" fontId="4" fillId="2" borderId="0" xfId="3" applyNumberFormat="1" applyFont="1" applyFill="1" applyBorder="1" applyAlignment="1">
      <alignment vertical="top" wrapText="1" shrinkToFit="1"/>
    </xf>
    <xf numFmtId="0" fontId="4" fillId="2" borderId="0" xfId="3" applyFont="1" applyFill="1" applyBorder="1" applyAlignment="1">
      <alignment vertical="top" wrapText="1"/>
    </xf>
    <xf numFmtId="191" fontId="4" fillId="2" borderId="0" xfId="3" applyNumberFormat="1" applyFont="1" applyFill="1" applyBorder="1" applyAlignment="1">
      <alignment horizontal="center" vertical="center" wrapText="1"/>
    </xf>
    <xf numFmtId="0" fontId="4" fillId="2" borderId="4" xfId="3" applyFont="1" applyFill="1" applyBorder="1" applyAlignment="1">
      <alignment wrapText="1"/>
    </xf>
    <xf numFmtId="3" fontId="4" fillId="2" borderId="10" xfId="3" applyNumberFormat="1" applyFont="1" applyFill="1" applyBorder="1" applyAlignment="1">
      <alignment horizontal="center" vertical="center" shrinkToFit="1"/>
    </xf>
    <xf numFmtId="3" fontId="4" fillId="2" borderId="10" xfId="3" applyNumberFormat="1" applyFont="1" applyFill="1" applyBorder="1" applyAlignment="1">
      <alignment horizontal="left" vertical="top" shrinkToFit="1"/>
    </xf>
    <xf numFmtId="0" fontId="4" fillId="2" borderId="10" xfId="3" applyFont="1" applyFill="1" applyBorder="1" applyAlignment="1">
      <alignment horizontal="left" vertical="top"/>
    </xf>
    <xf numFmtId="0" fontId="4" fillId="2" borderId="4" xfId="3" applyFont="1" applyFill="1" applyBorder="1" applyAlignment="1">
      <alignment horizontal="left" vertical="top"/>
    </xf>
    <xf numFmtId="181" fontId="4" fillId="2" borderId="0" xfId="3" applyNumberFormat="1" applyFont="1" applyFill="1" applyBorder="1" applyAlignment="1">
      <alignment horizontal="center" wrapText="1"/>
    </xf>
    <xf numFmtId="0" fontId="4" fillId="2" borderId="4" xfId="3" applyFont="1" applyFill="1" applyBorder="1" applyAlignment="1">
      <alignment vertical="top"/>
    </xf>
    <xf numFmtId="192" fontId="4" fillId="2" borderId="4" xfId="3" applyNumberFormat="1" applyFont="1" applyFill="1" applyBorder="1" applyAlignment="1">
      <alignment horizontal="center" vertical="center" wrapText="1"/>
    </xf>
    <xf numFmtId="0" fontId="4" fillId="2" borderId="4" xfId="3" applyFont="1" applyFill="1" applyBorder="1" applyAlignment="1"/>
    <xf numFmtId="0" fontId="4" fillId="2" borderId="30" xfId="3" applyFont="1" applyFill="1" applyBorder="1" applyAlignment="1">
      <alignment wrapText="1"/>
    </xf>
    <xf numFmtId="190" fontId="16" fillId="0" borderId="11" xfId="9" applyNumberFormat="1" applyFont="1" applyBorder="1" applyAlignment="1">
      <alignment horizontal="left" vertical="center"/>
    </xf>
    <xf numFmtId="183" fontId="9" fillId="0" borderId="0" xfId="6" applyNumberFormat="1" applyFont="1" applyFill="1" applyBorder="1" applyAlignment="1">
      <alignment horizontal="center" vertical="center"/>
    </xf>
    <xf numFmtId="184" fontId="9" fillId="0" borderId="5" xfId="6" applyNumberFormat="1" applyFont="1" applyFill="1" applyBorder="1" applyAlignment="1">
      <alignment horizontal="center" vertical="center" wrapText="1"/>
    </xf>
    <xf numFmtId="183" fontId="9" fillId="0" borderId="6" xfId="6" applyNumberFormat="1" applyFont="1" applyFill="1" applyBorder="1" applyAlignment="1">
      <alignment horizontal="center" vertical="center"/>
    </xf>
    <xf numFmtId="3" fontId="9" fillId="0" borderId="0" xfId="6" applyNumberFormat="1" applyFont="1" applyFill="1" applyBorder="1" applyAlignment="1">
      <alignment horizontal="center" vertical="center"/>
    </xf>
    <xf numFmtId="184" fontId="9" fillId="0" borderId="2" xfId="6" applyNumberFormat="1" applyFont="1" applyFill="1" applyBorder="1" applyAlignment="1">
      <alignment horizontal="center" vertical="center" wrapText="1"/>
    </xf>
    <xf numFmtId="3" fontId="9" fillId="0" borderId="0" xfId="6" applyNumberFormat="1" applyFont="1" applyFill="1" applyBorder="1" applyAlignment="1">
      <alignment horizontal="center" vertical="center" wrapText="1"/>
    </xf>
    <xf numFmtId="184" fontId="13" fillId="0" borderId="0" xfId="8" applyNumberFormat="1" applyFont="1" applyFill="1" applyBorder="1" applyAlignment="1">
      <alignment vertical="center"/>
    </xf>
    <xf numFmtId="0" fontId="12" fillId="0" borderId="0" xfId="8" applyFont="1" applyFill="1" applyAlignment="1">
      <alignment horizontal="center" vertical="center"/>
    </xf>
    <xf numFmtId="0" fontId="12" fillId="0" borderId="0" xfId="8" applyFont="1" applyFill="1" applyAlignment="1">
      <alignment horizontal="distributed" vertical="center"/>
    </xf>
    <xf numFmtId="0" fontId="12" fillId="0" borderId="0" xfId="8" applyFont="1" applyFill="1" applyAlignment="1">
      <alignment horizontal="right" vertical="center"/>
    </xf>
    <xf numFmtId="0" fontId="12" fillId="0" borderId="0" xfId="8" applyFont="1" applyFill="1" applyAlignment="1">
      <alignment vertical="center"/>
    </xf>
    <xf numFmtId="0" fontId="11" fillId="0" borderId="0" xfId="8" applyFont="1" applyFill="1" applyAlignment="1">
      <alignment vertical="center"/>
    </xf>
    <xf numFmtId="0" fontId="12" fillId="0" borderId="12" xfId="8" applyFont="1" applyFill="1" applyBorder="1" applyAlignment="1">
      <alignment vertical="center" wrapText="1"/>
    </xf>
    <xf numFmtId="0" fontId="12" fillId="0" borderId="10" xfId="8" applyFont="1" applyFill="1" applyBorder="1" applyAlignment="1">
      <alignment vertical="center" wrapText="1"/>
    </xf>
    <xf numFmtId="0" fontId="11" fillId="0" borderId="11" xfId="8" applyFont="1" applyFill="1" applyBorder="1" applyAlignment="1">
      <alignment vertical="center"/>
    </xf>
    <xf numFmtId="0" fontId="11" fillId="0" borderId="0" xfId="8" applyFont="1" applyFill="1" applyAlignment="1">
      <alignment horizontal="center" vertical="center"/>
    </xf>
    <xf numFmtId="0" fontId="2" fillId="0" borderId="8" xfId="8" applyFont="1" applyFill="1" applyBorder="1" applyAlignment="1">
      <alignment vertical="center"/>
    </xf>
    <xf numFmtId="0" fontId="12" fillId="0" borderId="4" xfId="8" applyFont="1" applyFill="1" applyBorder="1" applyAlignment="1">
      <alignment horizontal="center" vertical="center"/>
    </xf>
    <xf numFmtId="0" fontId="12" fillId="0" borderId="30" xfId="8" applyFont="1" applyFill="1" applyBorder="1" applyAlignment="1">
      <alignment horizontal="center" vertical="center"/>
    </xf>
    <xf numFmtId="184" fontId="11" fillId="0" borderId="0" xfId="8" applyNumberFormat="1" applyFont="1" applyFill="1" applyAlignment="1">
      <alignment vertical="center"/>
    </xf>
    <xf numFmtId="3" fontId="9" fillId="0" borderId="29" xfId="6" applyNumberFormat="1" applyFont="1" applyFill="1" applyBorder="1" applyAlignment="1">
      <alignment horizontal="center" vertical="center" wrapText="1"/>
    </xf>
    <xf numFmtId="3" fontId="9" fillId="0" borderId="2" xfId="6" applyNumberFormat="1" applyFont="1" applyFill="1" applyBorder="1" applyAlignment="1">
      <alignment horizontal="center" vertical="center" wrapText="1"/>
    </xf>
    <xf numFmtId="183" fontId="9" fillId="0" borderId="105" xfId="6" applyNumberFormat="1" applyFont="1" applyFill="1" applyBorder="1" applyAlignment="1">
      <alignment horizontal="center" vertical="center" wrapText="1"/>
    </xf>
    <xf numFmtId="184" fontId="9" fillId="0" borderId="5" xfId="6" applyNumberFormat="1" applyFont="1" applyFill="1" applyBorder="1" applyAlignment="1">
      <alignment vertical="center" wrapText="1"/>
    </xf>
    <xf numFmtId="3" fontId="9" fillId="0" borderId="5" xfId="6" applyNumberFormat="1" applyFont="1" applyFill="1" applyBorder="1" applyAlignment="1">
      <alignment horizontal="center" vertical="center" wrapText="1"/>
    </xf>
    <xf numFmtId="3" fontId="9" fillId="0" borderId="6" xfId="6" applyNumberFormat="1" applyFont="1" applyFill="1" applyBorder="1" applyAlignment="1">
      <alignment horizontal="center" vertical="center" wrapText="1"/>
    </xf>
    <xf numFmtId="3" fontId="9" fillId="0" borderId="0" xfId="6" applyNumberFormat="1" applyFont="1" applyFill="1" applyAlignment="1">
      <alignment horizontal="left" vertical="center"/>
    </xf>
    <xf numFmtId="183" fontId="9" fillId="0" borderId="0" xfId="6" applyNumberFormat="1" applyFont="1" applyFill="1" applyBorder="1" applyAlignment="1">
      <alignment vertical="center" wrapText="1"/>
    </xf>
    <xf numFmtId="183" fontId="9" fillId="0" borderId="6" xfId="6" applyNumberFormat="1" applyFont="1" applyFill="1" applyBorder="1" applyAlignment="1">
      <alignment horizontal="center" vertical="center" wrapText="1"/>
    </xf>
    <xf numFmtId="183" fontId="9" fillId="0" borderId="126" xfId="6" applyNumberFormat="1" applyFont="1" applyFill="1" applyBorder="1" applyAlignment="1">
      <alignment vertical="center" wrapText="1"/>
    </xf>
    <xf numFmtId="184" fontId="9" fillId="0" borderId="0" xfId="6" applyNumberFormat="1" applyFont="1" applyFill="1" applyBorder="1" applyAlignment="1">
      <alignment horizontal="center" vertical="center" wrapText="1"/>
    </xf>
    <xf numFmtId="185" fontId="9" fillId="0" borderId="0" xfId="6" applyNumberFormat="1" applyFont="1" applyFill="1" applyBorder="1" applyAlignment="1">
      <alignment horizontal="center" vertical="center" wrapText="1"/>
    </xf>
    <xf numFmtId="0" fontId="9" fillId="0" borderId="0" xfId="6" applyFont="1" applyFill="1">
      <alignment vertical="center"/>
    </xf>
    <xf numFmtId="183" fontId="9" fillId="0" borderId="102" xfId="6" applyNumberFormat="1" applyFont="1" applyFill="1" applyBorder="1" applyAlignment="1">
      <alignment horizontal="center" vertical="center"/>
    </xf>
    <xf numFmtId="183" fontId="9" fillId="0" borderId="101" xfId="6" applyNumberFormat="1" applyFont="1" applyFill="1" applyBorder="1" applyAlignment="1">
      <alignment horizontal="center" vertical="center" wrapText="1"/>
    </xf>
    <xf numFmtId="184" fontId="9" fillId="0" borderId="5" xfId="6" applyNumberFormat="1" applyFont="1" applyFill="1" applyBorder="1" applyAlignment="1">
      <alignment vertical="center"/>
    </xf>
    <xf numFmtId="183" fontId="9" fillId="0" borderId="5" xfId="6" applyNumberFormat="1" applyFont="1" applyFill="1" applyBorder="1" applyAlignment="1">
      <alignment vertical="center" wrapText="1"/>
    </xf>
    <xf numFmtId="183" fontId="9" fillId="0" borderId="130" xfId="6" applyNumberFormat="1" applyFont="1" applyFill="1" applyBorder="1" applyAlignment="1">
      <alignment horizontal="center" vertical="center" wrapText="1"/>
    </xf>
    <xf numFmtId="183" fontId="9" fillId="0" borderId="9" xfId="6" applyNumberFormat="1" applyFont="1" applyFill="1" applyBorder="1" applyAlignment="1">
      <alignment horizontal="right" vertical="center"/>
    </xf>
    <xf numFmtId="184" fontId="9" fillId="0" borderId="9" xfId="6" applyNumberFormat="1" applyFont="1" applyFill="1" applyBorder="1" applyAlignment="1">
      <alignment vertical="center"/>
    </xf>
    <xf numFmtId="183" fontId="9" fillId="0" borderId="9" xfId="6" applyNumberFormat="1" applyFont="1" applyFill="1" applyBorder="1" applyAlignment="1">
      <alignment horizontal="right" vertical="center" wrapText="1"/>
    </xf>
    <xf numFmtId="184" fontId="9" fillId="0" borderId="0" xfId="6" applyNumberFormat="1" applyFont="1" applyFill="1" applyBorder="1" applyAlignment="1">
      <alignment vertical="center"/>
    </xf>
    <xf numFmtId="185" fontId="9" fillId="0" borderId="9" xfId="6" applyNumberFormat="1" applyFont="1" applyFill="1" applyBorder="1" applyAlignment="1">
      <alignment vertical="center" wrapText="1"/>
    </xf>
    <xf numFmtId="185" fontId="9" fillId="0" borderId="0" xfId="6" applyNumberFormat="1" applyFont="1" applyFill="1" applyBorder="1" applyAlignment="1">
      <alignment vertical="center" wrapText="1"/>
    </xf>
    <xf numFmtId="185" fontId="9" fillId="0" borderId="9" xfId="6" applyNumberFormat="1" applyFont="1" applyFill="1" applyBorder="1" applyAlignment="1">
      <alignment vertical="center"/>
    </xf>
    <xf numFmtId="184" fontId="9" fillId="0" borderId="9" xfId="6" applyNumberFormat="1" applyFont="1" applyFill="1" applyBorder="1" applyAlignment="1">
      <alignment vertical="center" wrapText="1"/>
    </xf>
    <xf numFmtId="184" fontId="9" fillId="0" borderId="8" xfId="6" applyNumberFormat="1" applyFont="1" applyFill="1" applyBorder="1" applyAlignment="1">
      <alignment vertical="center"/>
    </xf>
    <xf numFmtId="184" fontId="9" fillId="0" borderId="0" xfId="6" applyNumberFormat="1" applyFont="1" applyFill="1" applyBorder="1" applyAlignment="1">
      <alignment horizontal="right" vertical="center" wrapText="1"/>
    </xf>
    <xf numFmtId="0" fontId="9" fillId="0" borderId="0" xfId="6" applyFont="1" applyFill="1" applyBorder="1">
      <alignment vertical="center"/>
    </xf>
    <xf numFmtId="183" fontId="9" fillId="0" borderId="5" xfId="6" applyNumberFormat="1" applyFont="1" applyFill="1" applyBorder="1" applyAlignment="1">
      <alignment vertical="center"/>
    </xf>
    <xf numFmtId="183" fontId="9" fillId="0" borderId="5" xfId="6" applyNumberFormat="1" applyFont="1" applyFill="1" applyBorder="1" applyAlignment="1">
      <alignment horizontal="center" vertical="center"/>
    </xf>
    <xf numFmtId="183" fontId="9" fillId="0" borderId="0" xfId="6" applyNumberFormat="1" applyFont="1" applyFill="1" applyAlignment="1">
      <alignment vertical="center"/>
    </xf>
    <xf numFmtId="0" fontId="4" fillId="2" borderId="11" xfId="3" applyFont="1" applyFill="1" applyBorder="1" applyAlignment="1">
      <alignment horizontal="left" vertical="top"/>
    </xf>
    <xf numFmtId="0" fontId="4" fillId="2" borderId="0" xfId="3" applyFont="1" applyFill="1" applyBorder="1" applyAlignment="1">
      <alignment horizontal="center" vertical="top"/>
    </xf>
    <xf numFmtId="0" fontId="4" fillId="2" borderId="0" xfId="3" applyFont="1" applyFill="1" applyBorder="1" applyAlignment="1">
      <alignment horizontal="center" wrapText="1"/>
    </xf>
    <xf numFmtId="0" fontId="4" fillId="2" borderId="11" xfId="3" applyFont="1" applyFill="1" applyBorder="1" applyAlignment="1">
      <alignment horizontal="left" vertical="top"/>
    </xf>
    <xf numFmtId="184" fontId="12" fillId="0" borderId="7" xfId="8" applyNumberFormat="1" applyFont="1" applyFill="1" applyBorder="1" applyAlignment="1">
      <alignment vertical="center"/>
    </xf>
    <xf numFmtId="193" fontId="4" fillId="2" borderId="0" xfId="3" applyNumberFormat="1" applyFont="1" applyFill="1" applyBorder="1" applyAlignment="1">
      <alignment horizontal="left" vertical="top"/>
    </xf>
    <xf numFmtId="192" fontId="4" fillId="2" borderId="0" xfId="3" applyNumberFormat="1" applyFont="1" applyFill="1" applyBorder="1" applyAlignment="1">
      <alignment horizontal="center" vertical="center" wrapText="1"/>
    </xf>
    <xf numFmtId="193" fontId="4" fillId="2" borderId="0" xfId="3" applyNumberFormat="1" applyFont="1" applyFill="1" applyBorder="1" applyAlignment="1">
      <alignment horizontal="center" wrapText="1"/>
    </xf>
    <xf numFmtId="0" fontId="12" fillId="0" borderId="0" xfId="8" applyFont="1" applyFill="1" applyBorder="1" applyAlignment="1">
      <alignment horizontal="left" vertical="center" wrapText="1"/>
    </xf>
    <xf numFmtId="3" fontId="12" fillId="0" borderId="0" xfId="8" applyNumberFormat="1" applyFont="1" applyFill="1" applyBorder="1" applyAlignment="1">
      <alignment horizontal="right" vertical="center" wrapText="1"/>
    </xf>
    <xf numFmtId="0" fontId="12" fillId="0" borderId="0" xfId="8" applyFont="1" applyFill="1" applyBorder="1" applyAlignment="1">
      <alignment horizontal="right" vertical="center" wrapText="1"/>
    </xf>
    <xf numFmtId="0" fontId="2" fillId="0" borderId="0" xfId="8" applyFont="1" applyFill="1" applyBorder="1" applyAlignment="1">
      <alignment vertical="center" wrapText="1"/>
    </xf>
    <xf numFmtId="0" fontId="12" fillId="0" borderId="4" xfId="0" applyFont="1" applyFill="1" applyBorder="1" applyAlignment="1">
      <alignment vertical="center"/>
    </xf>
    <xf numFmtId="184" fontId="12" fillId="0" borderId="0" xfId="0" applyNumberFormat="1" applyFont="1" applyFill="1" applyAlignment="1">
      <alignment vertical="center"/>
    </xf>
    <xf numFmtId="0" fontId="12" fillId="0" borderId="8" xfId="0" applyFont="1" applyFill="1" applyBorder="1" applyAlignment="1">
      <alignment vertical="center" wrapText="1"/>
    </xf>
    <xf numFmtId="0" fontId="12" fillId="0" borderId="8" xfId="0" quotePrefix="1" applyFont="1" applyFill="1" applyBorder="1" applyAlignment="1">
      <alignment vertical="center" wrapText="1"/>
    </xf>
    <xf numFmtId="0" fontId="0" fillId="0" borderId="11" xfId="0" applyBorder="1">
      <alignment vertical="center"/>
    </xf>
    <xf numFmtId="0" fontId="0" fillId="0" borderId="11" xfId="0" quotePrefix="1" applyBorder="1">
      <alignment vertical="center"/>
    </xf>
    <xf numFmtId="0" fontId="2" fillId="0" borderId="4" xfId="8" applyFont="1" applyFill="1" applyBorder="1" applyAlignment="1">
      <alignment wrapText="1"/>
    </xf>
    <xf numFmtId="0" fontId="12" fillId="0" borderId="0" xfId="8" applyFont="1" applyFill="1" applyBorder="1" applyAlignment="1">
      <alignment horizontal="left" vertical="center"/>
    </xf>
    <xf numFmtId="199" fontId="20" fillId="0" borderId="1" xfId="6" applyNumberFormat="1" applyFont="1" applyFill="1" applyBorder="1" applyAlignment="1">
      <alignment vertical="center"/>
    </xf>
    <xf numFmtId="200" fontId="20" fillId="0" borderId="5" xfId="6" applyNumberFormat="1" applyFont="1" applyFill="1" applyBorder="1" applyAlignment="1">
      <alignment vertical="center"/>
    </xf>
    <xf numFmtId="200" fontId="20" fillId="0" borderId="1" xfId="6" applyNumberFormat="1" applyFont="1" applyFill="1" applyBorder="1" applyAlignment="1">
      <alignment vertical="center"/>
    </xf>
    <xf numFmtId="199" fontId="20" fillId="0" borderId="29" xfId="6" applyNumberFormat="1" applyFont="1" applyFill="1" applyBorder="1" applyAlignment="1">
      <alignment vertical="center"/>
    </xf>
    <xf numFmtId="200" fontId="20" fillId="0" borderId="29" xfId="6" applyNumberFormat="1" applyFont="1" applyFill="1" applyBorder="1" applyAlignment="1">
      <alignment vertical="center"/>
    </xf>
    <xf numFmtId="184" fontId="20" fillId="0" borderId="5" xfId="6" applyNumberFormat="1" applyFont="1" applyFill="1" applyBorder="1" applyAlignment="1">
      <alignment vertical="center"/>
    </xf>
    <xf numFmtId="184" fontId="20" fillId="0" borderId="6" xfId="6" applyNumberFormat="1" applyFont="1" applyFill="1" applyBorder="1" applyAlignment="1">
      <alignment vertical="center"/>
    </xf>
    <xf numFmtId="200" fontId="20" fillId="0" borderId="29" xfId="6" applyNumberFormat="1" applyFont="1" applyFill="1" applyBorder="1" applyAlignment="1">
      <alignment horizontal="right" vertical="center"/>
    </xf>
    <xf numFmtId="184" fontId="20" fillId="0" borderId="7" xfId="6" applyNumberFormat="1" applyFont="1" applyFill="1" applyBorder="1" applyAlignment="1">
      <alignment vertical="center"/>
    </xf>
    <xf numFmtId="184" fontId="20" fillId="0" borderId="13" xfId="6" applyNumberFormat="1" applyFont="1" applyFill="1" applyBorder="1" applyAlignment="1">
      <alignment vertical="center"/>
    </xf>
    <xf numFmtId="183" fontId="20" fillId="0" borderId="29" xfId="6" applyNumberFormat="1" applyFont="1" applyFill="1" applyBorder="1" applyAlignment="1">
      <alignment horizontal="center" vertical="center"/>
    </xf>
    <xf numFmtId="200" fontId="20" fillId="0" borderId="2" xfId="6" applyNumberFormat="1" applyFont="1" applyFill="1" applyBorder="1" applyAlignment="1">
      <alignment vertical="center"/>
    </xf>
    <xf numFmtId="183" fontId="20" fillId="0" borderId="0" xfId="6" applyNumberFormat="1" applyFont="1" applyFill="1" applyBorder="1" applyAlignment="1">
      <alignment horizontal="center" vertical="center"/>
    </xf>
    <xf numFmtId="184" fontId="20" fillId="0" borderId="29" xfId="6" applyNumberFormat="1" applyFont="1" applyFill="1" applyBorder="1" applyAlignment="1"/>
    <xf numFmtId="196" fontId="20" fillId="0" borderId="29" xfId="6" applyNumberFormat="1" applyFont="1" applyFill="1" applyBorder="1" applyAlignment="1">
      <alignment vertical="top"/>
    </xf>
    <xf numFmtId="196" fontId="20" fillId="0" borderId="2" xfId="6" applyNumberFormat="1" applyFont="1" applyFill="1" applyBorder="1" applyAlignment="1">
      <alignment vertical="top"/>
    </xf>
    <xf numFmtId="0" fontId="4" fillId="2" borderId="0" xfId="0" applyFont="1" applyFill="1" applyBorder="1" applyAlignment="1">
      <alignment vertical="center"/>
    </xf>
    <xf numFmtId="0" fontId="4" fillId="2" borderId="3" xfId="3" applyFont="1" applyFill="1" applyBorder="1" applyAlignment="1">
      <alignment vertical="center" wrapText="1" shrinkToFit="1"/>
    </xf>
    <xf numFmtId="0" fontId="4" fillId="2" borderId="4" xfId="3" applyFont="1" applyFill="1" applyBorder="1" applyAlignment="1">
      <alignment vertical="center" wrapText="1" shrinkToFit="1"/>
    </xf>
    <xf numFmtId="0" fontId="4" fillId="2" borderId="8" xfId="3" applyFont="1" applyFill="1" applyBorder="1" applyAlignment="1">
      <alignment vertical="center" wrapText="1" shrinkToFit="1"/>
    </xf>
    <xf numFmtId="0" fontId="4" fillId="2" borderId="5" xfId="3" applyFont="1" applyFill="1" applyBorder="1" applyAlignment="1">
      <alignment horizontal="center" vertical="center" shrinkToFit="1"/>
    </xf>
    <xf numFmtId="0" fontId="4" fillId="2" borderId="0" xfId="3" applyFont="1" applyFill="1" applyBorder="1" applyAlignment="1">
      <alignment horizontal="center" vertical="center" shrinkToFit="1"/>
    </xf>
    <xf numFmtId="0" fontId="4" fillId="2" borderId="8" xfId="3" applyFont="1" applyFill="1" applyBorder="1" applyAlignment="1"/>
    <xf numFmtId="0" fontId="4" fillId="2" borderId="8" xfId="3" applyFont="1" applyFill="1" applyBorder="1" applyAlignment="1">
      <alignment wrapText="1"/>
    </xf>
    <xf numFmtId="0" fontId="25" fillId="2" borderId="0" xfId="0" applyFont="1" applyFill="1" applyBorder="1" applyAlignment="1">
      <alignment vertical="center"/>
    </xf>
    <xf numFmtId="0" fontId="25" fillId="3" borderId="0" xfId="0" applyFont="1" applyFill="1" applyBorder="1" applyAlignment="1">
      <alignment vertical="center"/>
    </xf>
    <xf numFmtId="0" fontId="25" fillId="0" borderId="11" xfId="0" applyFont="1" applyBorder="1" applyAlignment="1">
      <alignment vertical="center"/>
    </xf>
    <xf numFmtId="0" fontId="25" fillId="2" borderId="0" xfId="0" applyFont="1" applyFill="1" applyAlignment="1">
      <alignment vertical="center"/>
    </xf>
    <xf numFmtId="0" fontId="25" fillId="0" borderId="10" xfId="0" applyFont="1" applyBorder="1" applyAlignment="1">
      <alignment vertical="center"/>
    </xf>
    <xf numFmtId="0" fontId="25" fillId="2" borderId="0" xfId="0" applyFont="1" applyFill="1" applyBorder="1" applyAlignment="1">
      <alignment horizontal="right" vertical="center"/>
    </xf>
    <xf numFmtId="0" fontId="27" fillId="2" borderId="0" xfId="0" applyFont="1" applyFill="1" applyBorder="1" applyAlignment="1">
      <alignment vertical="center"/>
    </xf>
    <xf numFmtId="0" fontId="27" fillId="2" borderId="0" xfId="0" applyFont="1" applyFill="1" applyAlignment="1">
      <alignment vertical="center"/>
    </xf>
    <xf numFmtId="0" fontId="26" fillId="2" borderId="0" xfId="0" applyFont="1" applyFill="1" applyBorder="1" applyAlignment="1">
      <alignment vertical="center"/>
    </xf>
    <xf numFmtId="0" fontId="26" fillId="2" borderId="0" xfId="0" applyFont="1" applyFill="1" applyAlignment="1">
      <alignment vertical="center"/>
    </xf>
    <xf numFmtId="0" fontId="25" fillId="2" borderId="4" xfId="0" applyFont="1" applyFill="1" applyBorder="1" applyAlignment="1">
      <alignment vertical="center"/>
    </xf>
    <xf numFmtId="0" fontId="25" fillId="2" borderId="0" xfId="0" applyNumberFormat="1" applyFont="1" applyFill="1" applyBorder="1" applyAlignment="1">
      <alignment vertical="center"/>
    </xf>
    <xf numFmtId="0" fontId="25" fillId="3" borderId="0" xfId="0" applyFont="1" applyFill="1" applyBorder="1" applyAlignment="1">
      <alignment horizontal="center" vertical="center"/>
    </xf>
    <xf numFmtId="0" fontId="25" fillId="2" borderId="0" xfId="0" applyFont="1" applyFill="1" applyBorder="1" applyAlignment="1">
      <alignment vertical="center"/>
    </xf>
    <xf numFmtId="0" fontId="25" fillId="3" borderId="8" xfId="0" applyFont="1" applyFill="1" applyBorder="1" applyAlignment="1">
      <alignment horizontal="center" vertical="center"/>
    </xf>
    <xf numFmtId="0" fontId="25" fillId="3" borderId="9" xfId="0" applyFont="1" applyFill="1" applyBorder="1" applyAlignment="1">
      <alignment horizontal="center" vertical="center"/>
    </xf>
    <xf numFmtId="0" fontId="25" fillId="2" borderId="0" xfId="0" applyNumberFormat="1" applyFont="1" applyFill="1" applyBorder="1" applyAlignment="1">
      <alignment horizontal="center" vertical="center"/>
    </xf>
    <xf numFmtId="0" fontId="25" fillId="2" borderId="0" xfId="0" applyFont="1" applyFill="1" applyBorder="1" applyAlignment="1">
      <alignment horizontal="distributed" vertical="center"/>
    </xf>
    <xf numFmtId="0" fontId="25" fillId="2" borderId="11" xfId="0" applyFont="1" applyFill="1" applyBorder="1" applyAlignment="1">
      <alignment vertical="center"/>
    </xf>
    <xf numFmtId="0" fontId="25" fillId="2" borderId="0" xfId="0" applyFont="1" applyFill="1" applyAlignment="1">
      <alignment vertical="center" shrinkToFit="1"/>
    </xf>
    <xf numFmtId="0" fontId="25" fillId="2" borderId="8" xfId="0" applyFont="1" applyFill="1" applyBorder="1" applyAlignment="1">
      <alignment vertical="center"/>
    </xf>
    <xf numFmtId="0" fontId="25" fillId="2" borderId="12" xfId="0" applyFont="1" applyFill="1" applyBorder="1">
      <alignment vertical="center"/>
    </xf>
    <xf numFmtId="0" fontId="25" fillId="2" borderId="0" xfId="0" applyFont="1" applyFill="1" applyBorder="1" applyAlignment="1">
      <alignment horizontal="distributed" vertical="center" shrinkToFit="1"/>
    </xf>
    <xf numFmtId="0" fontId="25" fillId="2" borderId="0" xfId="0" applyFont="1" applyFill="1" applyBorder="1" applyAlignment="1">
      <alignment vertical="center" shrinkToFit="1"/>
    </xf>
    <xf numFmtId="0" fontId="25" fillId="2" borderId="9" xfId="0" applyFont="1" applyFill="1" applyBorder="1" applyAlignment="1">
      <alignment horizontal="center" vertical="center" shrinkToFit="1"/>
    </xf>
    <xf numFmtId="32" fontId="25" fillId="2" borderId="11" xfId="0" applyNumberFormat="1" applyFont="1" applyFill="1" applyBorder="1">
      <alignment vertical="center"/>
    </xf>
    <xf numFmtId="32" fontId="25" fillId="2" borderId="0" xfId="0" applyNumberFormat="1" applyFont="1" applyFill="1" applyBorder="1">
      <alignment vertical="center"/>
    </xf>
    <xf numFmtId="0" fontId="25" fillId="2" borderId="11" xfId="0" applyFont="1" applyFill="1" applyBorder="1" applyAlignment="1">
      <alignment vertical="center" shrinkToFit="1"/>
    </xf>
    <xf numFmtId="0" fontId="25" fillId="2" borderId="0" xfId="0" applyNumberFormat="1" applyFont="1" applyFill="1" applyBorder="1" applyAlignment="1">
      <alignment horizontal="center" vertical="center" shrinkToFit="1"/>
    </xf>
    <xf numFmtId="0" fontId="25" fillId="2" borderId="3" xfId="0" applyNumberFormat="1" applyFont="1" applyFill="1" applyBorder="1" applyAlignment="1">
      <alignment vertical="center"/>
    </xf>
    <xf numFmtId="0" fontId="25" fillId="2" borderId="4" xfId="0" applyNumberFormat="1" applyFont="1" applyFill="1" applyBorder="1" applyAlignment="1">
      <alignment vertical="center"/>
    </xf>
    <xf numFmtId="0" fontId="25" fillId="2" borderId="30" xfId="0" applyFont="1" applyFill="1" applyBorder="1" applyAlignment="1">
      <alignment vertical="center" shrinkToFit="1"/>
    </xf>
    <xf numFmtId="177" fontId="25" fillId="2" borderId="10" xfId="0" applyNumberFormat="1" applyFont="1" applyFill="1" applyBorder="1" applyAlignment="1">
      <alignment vertical="center" shrinkToFit="1"/>
    </xf>
    <xf numFmtId="177" fontId="25" fillId="2" borderId="11" xfId="0" applyNumberFormat="1" applyFont="1" applyFill="1" applyBorder="1" applyAlignment="1">
      <alignment vertical="center" shrinkToFit="1"/>
    </xf>
    <xf numFmtId="0" fontId="25" fillId="2" borderId="7" xfId="0" applyNumberFormat="1" applyFont="1" applyFill="1" applyBorder="1" applyAlignment="1">
      <alignment vertical="center"/>
    </xf>
    <xf numFmtId="0" fontId="25" fillId="2" borderId="8" xfId="0" applyNumberFormat="1" applyFont="1" applyFill="1" applyBorder="1" applyAlignment="1">
      <alignment vertical="center"/>
    </xf>
    <xf numFmtId="0" fontId="25" fillId="2" borderId="13" xfId="0" applyFont="1" applyFill="1" applyBorder="1" applyAlignment="1">
      <alignment vertical="center" shrinkToFit="1"/>
    </xf>
    <xf numFmtId="177" fontId="25" fillId="2" borderId="0" xfId="0" applyNumberFormat="1" applyFont="1" applyFill="1" applyBorder="1" applyAlignment="1">
      <alignment horizontal="center" vertical="center" shrinkToFit="1"/>
    </xf>
    <xf numFmtId="0" fontId="25" fillId="2" borderId="10" xfId="0" applyFont="1" applyFill="1" applyBorder="1" applyAlignment="1">
      <alignment vertical="center" shrinkToFit="1"/>
    </xf>
    <xf numFmtId="0" fontId="25" fillId="2" borderId="0" xfId="0" applyFont="1" applyFill="1">
      <alignment vertical="center"/>
    </xf>
    <xf numFmtId="0" fontId="25" fillId="3" borderId="0" xfId="0" applyFont="1" applyFill="1" applyAlignment="1">
      <alignment vertical="center" shrinkToFit="1"/>
    </xf>
    <xf numFmtId="0" fontId="25" fillId="2" borderId="0" xfId="0" applyFont="1" applyFill="1" applyAlignment="1">
      <alignment horizontal="center" vertical="center" shrinkToFit="1"/>
    </xf>
    <xf numFmtId="0" fontId="25" fillId="2" borderId="11" xfId="0" applyFont="1" applyFill="1" applyBorder="1">
      <alignment vertical="center"/>
    </xf>
    <xf numFmtId="0" fontId="25" fillId="2" borderId="10" xfId="0" applyFont="1" applyFill="1" applyBorder="1">
      <alignment vertical="center"/>
    </xf>
    <xf numFmtId="0" fontId="25" fillId="2" borderId="14" xfId="1" applyFont="1" applyFill="1" applyBorder="1" applyAlignment="1">
      <alignment vertical="center"/>
    </xf>
    <xf numFmtId="0" fontId="25" fillId="2" borderId="0" xfId="0" applyFont="1" applyFill="1" applyBorder="1" applyAlignment="1">
      <alignment horizontal="center" vertical="center" shrinkToFit="1"/>
    </xf>
    <xf numFmtId="0" fontId="25" fillId="2" borderId="0" xfId="1" applyFont="1" applyFill="1" applyBorder="1" applyAlignment="1">
      <alignment horizontal="center" vertical="center" shrinkToFit="1"/>
    </xf>
    <xf numFmtId="176" fontId="25" fillId="2" borderId="0" xfId="1" applyNumberFormat="1" applyFont="1" applyFill="1" applyBorder="1" applyAlignment="1">
      <alignment horizontal="center" vertical="center" shrinkToFit="1"/>
    </xf>
    <xf numFmtId="0" fontId="25" fillId="2" borderId="0" xfId="1" applyFont="1" applyFill="1" applyBorder="1" applyAlignment="1">
      <alignment vertical="center" shrinkToFit="1"/>
    </xf>
    <xf numFmtId="0" fontId="25" fillId="2" borderId="5" xfId="0" applyFont="1" applyFill="1" applyBorder="1" applyAlignment="1">
      <alignment vertical="center" shrinkToFit="1"/>
    </xf>
    <xf numFmtId="0" fontId="25" fillId="2" borderId="8" xfId="1" applyFont="1" applyFill="1" applyBorder="1" applyAlignment="1">
      <alignment vertical="center"/>
    </xf>
    <xf numFmtId="0" fontId="25" fillId="2" borderId="8" xfId="1" applyFont="1" applyFill="1" applyBorder="1" applyAlignment="1">
      <alignment vertical="center" shrinkToFit="1"/>
    </xf>
    <xf numFmtId="0" fontId="25" fillId="2" borderId="29" xfId="1" applyFont="1" applyFill="1" applyBorder="1" applyAlignment="1">
      <alignment vertical="top" textRotation="255" shrinkToFit="1"/>
    </xf>
    <xf numFmtId="0" fontId="25" fillId="2" borderId="2" xfId="1" applyFont="1" applyFill="1" applyBorder="1" applyAlignment="1">
      <alignment vertical="top" textRotation="255" shrinkToFit="1"/>
    </xf>
    <xf numFmtId="0" fontId="25" fillId="2" borderId="1" xfId="1" applyFont="1" applyFill="1" applyBorder="1" applyAlignment="1">
      <alignment vertical="center" textRotation="255" shrinkToFit="1"/>
    </xf>
    <xf numFmtId="0" fontId="25" fillId="2" borderId="142" xfId="0" applyFont="1" applyFill="1" applyBorder="1" applyAlignment="1">
      <alignment vertical="center" shrinkToFit="1"/>
    </xf>
    <xf numFmtId="0" fontId="25" fillId="2" borderId="141" xfId="0" applyFont="1" applyFill="1" applyBorder="1" applyAlignment="1">
      <alignment vertical="center" shrinkToFit="1"/>
    </xf>
    <xf numFmtId="0" fontId="25" fillId="2" borderId="29" xfId="1" applyFont="1" applyFill="1" applyBorder="1" applyAlignment="1">
      <alignment vertical="center" textRotation="255" shrinkToFit="1"/>
    </xf>
    <xf numFmtId="0" fontId="25" fillId="2" borderId="2" xfId="1" applyFont="1" applyFill="1" applyBorder="1" applyAlignment="1">
      <alignment vertical="center" textRotation="255" shrinkToFit="1"/>
    </xf>
    <xf numFmtId="0" fontId="25" fillId="2" borderId="194" xfId="1" applyFont="1" applyFill="1" applyBorder="1" applyAlignment="1">
      <alignment vertical="center" shrinkToFit="1"/>
    </xf>
    <xf numFmtId="176" fontId="25" fillId="2" borderId="10" xfId="1" applyNumberFormat="1" applyFont="1" applyFill="1" applyBorder="1" applyAlignment="1">
      <alignment horizontal="center" vertical="center" shrinkToFit="1"/>
    </xf>
    <xf numFmtId="0" fontId="25" fillId="2" borderId="11" xfId="1" applyFont="1" applyFill="1" applyBorder="1" applyAlignment="1">
      <alignment horizontal="center" vertical="center" textRotation="255" shrinkToFit="1"/>
    </xf>
    <xf numFmtId="0" fontId="25" fillId="2" borderId="1" xfId="0" applyFont="1" applyFill="1" applyBorder="1" applyAlignment="1">
      <alignment vertical="center" shrinkToFit="1"/>
    </xf>
    <xf numFmtId="0" fontId="25" fillId="2" borderId="4" xfId="1" applyFont="1" applyFill="1" applyBorder="1" applyAlignment="1">
      <alignment vertical="center" shrinkToFit="1"/>
    </xf>
    <xf numFmtId="0" fontId="25" fillId="2" borderId="4" xfId="1" applyFont="1" applyFill="1" applyBorder="1" applyAlignment="1">
      <alignment horizontal="center" vertical="center" shrinkToFit="1"/>
    </xf>
    <xf numFmtId="176" fontId="25" fillId="2" borderId="4" xfId="1" applyNumberFormat="1" applyFont="1" applyFill="1" applyBorder="1" applyAlignment="1">
      <alignment horizontal="center" vertical="center" shrinkToFit="1"/>
    </xf>
    <xf numFmtId="0" fontId="25" fillId="2" borderId="0" xfId="0" applyNumberFormat="1" applyFont="1" applyFill="1" applyAlignment="1">
      <alignment vertical="center" shrinkToFit="1"/>
    </xf>
    <xf numFmtId="0" fontId="25" fillId="2" borderId="11" xfId="1" applyFont="1" applyFill="1" applyBorder="1" applyAlignment="1">
      <alignment vertical="center" textRotation="255" shrinkToFit="1"/>
    </xf>
    <xf numFmtId="0" fontId="25" fillId="2" borderId="29" xfId="1" applyFont="1" applyFill="1" applyBorder="1" applyAlignment="1">
      <alignment horizontal="center" vertical="center" textRotation="255" shrinkToFit="1"/>
    </xf>
    <xf numFmtId="0" fontId="25" fillId="2" borderId="5" xfId="1" applyFont="1" applyFill="1" applyBorder="1" applyAlignment="1">
      <alignment vertical="center" shrinkToFit="1"/>
    </xf>
    <xf numFmtId="0" fontId="25" fillId="2" borderId="34" xfId="1" applyFont="1" applyFill="1" applyBorder="1" applyAlignment="1">
      <alignment vertical="center" shrinkToFit="1"/>
    </xf>
    <xf numFmtId="0" fontId="25" fillId="2" borderId="99" xfId="1" applyFont="1" applyFill="1" applyBorder="1" applyAlignment="1">
      <alignment horizontal="center" vertical="center" shrinkToFit="1"/>
    </xf>
    <xf numFmtId="0" fontId="25" fillId="2" borderId="21" xfId="0" applyFont="1" applyFill="1" applyBorder="1" applyAlignment="1">
      <alignment vertical="center" shrinkToFit="1"/>
    </xf>
    <xf numFmtId="0" fontId="25" fillId="2" borderId="5" xfId="1" applyFont="1" applyFill="1" applyBorder="1" applyAlignment="1">
      <alignment vertical="center" wrapText="1" shrinkToFit="1"/>
    </xf>
    <xf numFmtId="0" fontId="25" fillId="2" borderId="0" xfId="1" applyFont="1" applyFill="1" applyBorder="1" applyAlignment="1">
      <alignment vertical="center" wrapText="1" shrinkToFit="1"/>
    </xf>
    <xf numFmtId="0" fontId="25" fillId="2" borderId="34" xfId="1" applyFont="1" applyFill="1" applyBorder="1" applyAlignment="1">
      <alignment vertical="center" wrapText="1" shrinkToFit="1"/>
    </xf>
    <xf numFmtId="0" fontId="25" fillId="2" borderId="30" xfId="0" applyFont="1" applyFill="1" applyBorder="1">
      <alignment vertical="center"/>
    </xf>
    <xf numFmtId="0" fontId="25" fillId="2" borderId="1" xfId="0" applyFont="1" applyFill="1" applyBorder="1">
      <alignment vertical="center"/>
    </xf>
    <xf numFmtId="0" fontId="25" fillId="2" borderId="0" xfId="0" applyFont="1" applyFill="1" applyBorder="1">
      <alignment vertical="center"/>
    </xf>
    <xf numFmtId="0" fontId="25" fillId="2" borderId="5" xfId="0" applyFont="1" applyFill="1" applyBorder="1">
      <alignment vertical="center"/>
    </xf>
    <xf numFmtId="0" fontId="25" fillId="2" borderId="7" xfId="0" applyFont="1" applyFill="1" applyBorder="1" applyAlignment="1">
      <alignment vertical="center" shrinkToFit="1"/>
    </xf>
    <xf numFmtId="0" fontId="25" fillId="2" borderId="0" xfId="1" applyFont="1" applyFill="1" applyBorder="1" applyAlignment="1">
      <alignment horizontal="center" vertical="center" textRotation="255" shrinkToFit="1"/>
    </xf>
    <xf numFmtId="0" fontId="25" fillId="2" borderId="152" xfId="0" applyFont="1" applyFill="1" applyBorder="1" applyAlignment="1">
      <alignment vertical="center" shrinkToFit="1"/>
    </xf>
    <xf numFmtId="0" fontId="25" fillId="2" borderId="153" xfId="0" applyFont="1" applyFill="1" applyBorder="1" applyAlignment="1">
      <alignment vertical="center" shrinkToFit="1"/>
    </xf>
    <xf numFmtId="0" fontId="25" fillId="2" borderId="160" xfId="0" applyFont="1" applyFill="1" applyBorder="1" applyAlignment="1">
      <alignment vertical="center" shrinkToFit="1"/>
    </xf>
    <xf numFmtId="0" fontId="30" fillId="2" borderId="152" xfId="0" applyFont="1" applyFill="1" applyBorder="1" applyAlignment="1">
      <alignment vertical="center" shrinkToFit="1"/>
    </xf>
    <xf numFmtId="0" fontId="30" fillId="2" borderId="153" xfId="0" applyFont="1" applyFill="1" applyBorder="1" applyAlignment="1">
      <alignment vertical="center" shrinkToFit="1"/>
    </xf>
    <xf numFmtId="0" fontId="30" fillId="2" borderId="163" xfId="0" applyFont="1" applyFill="1" applyBorder="1" applyAlignment="1">
      <alignment vertical="center" shrinkToFit="1"/>
    </xf>
    <xf numFmtId="0" fontId="30" fillId="2" borderId="99" xfId="0" applyFont="1" applyFill="1" applyBorder="1" applyAlignment="1">
      <alignment vertical="center" shrinkToFit="1"/>
    </xf>
    <xf numFmtId="0" fontId="25" fillId="2" borderId="99" xfId="0" applyFont="1" applyFill="1" applyBorder="1" applyAlignment="1">
      <alignment vertical="center" shrinkToFit="1"/>
    </xf>
    <xf numFmtId="0" fontId="30" fillId="2" borderId="152" xfId="0" applyFont="1" applyFill="1" applyBorder="1" applyAlignment="1">
      <alignment horizontal="left" vertical="center" shrinkToFit="1"/>
    </xf>
    <xf numFmtId="0" fontId="30" fillId="2" borderId="163" xfId="0" applyFont="1" applyFill="1" applyBorder="1" applyAlignment="1">
      <alignment horizontal="left" vertical="center" shrinkToFit="1"/>
    </xf>
    <xf numFmtId="0" fontId="30" fillId="2" borderId="170" xfId="0" applyFont="1" applyFill="1" applyBorder="1" applyAlignment="1">
      <alignment vertical="center" shrinkToFit="1"/>
    </xf>
    <xf numFmtId="0" fontId="30" fillId="2" borderId="163" xfId="1" applyFont="1" applyFill="1" applyBorder="1" applyAlignment="1">
      <alignment vertical="center" shrinkToFit="1"/>
    </xf>
    <xf numFmtId="0" fontId="27" fillId="2" borderId="0" xfId="1" applyFont="1" applyFill="1" applyBorder="1" applyAlignment="1">
      <alignment vertical="center" shrinkToFit="1"/>
    </xf>
    <xf numFmtId="0" fontId="27" fillId="2" borderId="14" xfId="1" applyFont="1" applyFill="1" applyBorder="1" applyAlignment="1">
      <alignment vertical="center" shrinkToFit="1"/>
    </xf>
    <xf numFmtId="0" fontId="27" fillId="2" borderId="0" xfId="0" applyFont="1" applyFill="1" applyBorder="1" applyAlignment="1">
      <alignment vertical="center" shrinkToFit="1"/>
    </xf>
    <xf numFmtId="0" fontId="25" fillId="2" borderId="166" xfId="0" applyFont="1" applyFill="1" applyBorder="1" applyAlignment="1">
      <alignment vertical="center" shrinkToFit="1"/>
    </xf>
    <xf numFmtId="0" fontId="25" fillId="2" borderId="34" xfId="1" applyFont="1" applyFill="1" applyBorder="1" applyAlignment="1">
      <alignment horizontal="center" vertical="center" shrinkToFit="1"/>
    </xf>
    <xf numFmtId="176" fontId="25" fillId="2" borderId="0" xfId="1" applyNumberFormat="1" applyFont="1" applyFill="1" applyBorder="1" applyAlignment="1">
      <alignment horizontal="right" vertical="center" shrinkToFit="1"/>
    </xf>
    <xf numFmtId="0" fontId="25" fillId="2" borderId="8" xfId="1" applyFont="1" applyFill="1" applyBorder="1" applyAlignment="1">
      <alignment horizontal="center" vertical="center" shrinkToFit="1"/>
    </xf>
    <xf numFmtId="0" fontId="32" fillId="2" borderId="0" xfId="0" applyFont="1" applyFill="1" applyAlignment="1">
      <alignment vertical="center" shrinkToFit="1"/>
    </xf>
    <xf numFmtId="0" fontId="25" fillId="2" borderId="10" xfId="0" applyFont="1" applyFill="1" applyBorder="1" applyAlignme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25" fillId="2" borderId="54" xfId="0" applyFont="1" applyFill="1" applyBorder="1" applyAlignment="1">
      <alignment horizontal="center" vertical="center" shrinkToFit="1"/>
    </xf>
    <xf numFmtId="0" fontId="25" fillId="2" borderId="52" xfId="0" applyFont="1" applyFill="1" applyBorder="1" applyAlignment="1">
      <alignment horizontal="center" vertical="center" shrinkToFit="1"/>
    </xf>
    <xf numFmtId="0" fontId="25" fillId="2" borderId="36" xfId="0" applyFont="1" applyFill="1" applyBorder="1" applyAlignment="1">
      <alignment horizontal="center" vertical="center" shrinkToFit="1"/>
    </xf>
    <xf numFmtId="0" fontId="25" fillId="2" borderId="171" xfId="0" applyFont="1" applyFill="1" applyBorder="1" applyAlignment="1">
      <alignment horizontal="center" vertical="center" shrinkToFit="1"/>
    </xf>
    <xf numFmtId="0" fontId="25" fillId="2" borderId="37" xfId="0" applyFont="1" applyFill="1" applyBorder="1" applyAlignment="1">
      <alignment horizontal="center" vertical="center" shrinkToFit="1"/>
    </xf>
    <xf numFmtId="0" fontId="25" fillId="2" borderId="136" xfId="0" applyFont="1" applyFill="1" applyBorder="1" applyAlignment="1">
      <alignment horizontal="center" vertical="center" shrinkToFit="1"/>
    </xf>
    <xf numFmtId="0" fontId="30" fillId="2" borderId="158" xfId="1" applyFont="1" applyFill="1" applyBorder="1" applyAlignment="1">
      <alignment horizontal="left" vertical="center" shrinkToFit="1"/>
    </xf>
    <xf numFmtId="0" fontId="30" fillId="2" borderId="148" xfId="1" applyFont="1" applyFill="1" applyBorder="1" applyAlignment="1">
      <alignment horizontal="left" vertical="center" shrinkToFit="1"/>
    </xf>
    <xf numFmtId="0" fontId="30" fillId="2" borderId="51" xfId="1" applyFont="1" applyFill="1" applyBorder="1" applyAlignment="1">
      <alignment horizontal="left" vertical="center" shrinkToFit="1"/>
    </xf>
    <xf numFmtId="176" fontId="30" fillId="2" borderId="40" xfId="1" applyNumberFormat="1" applyFont="1" applyFill="1" applyBorder="1" applyAlignment="1">
      <alignment horizontal="center" vertical="center" shrinkToFit="1"/>
    </xf>
    <xf numFmtId="176" fontId="30" fillId="2" borderId="189" xfId="1" applyNumberFormat="1" applyFont="1" applyFill="1" applyBorder="1" applyAlignment="1">
      <alignment horizontal="center" vertical="center" shrinkToFit="1"/>
    </xf>
    <xf numFmtId="176" fontId="30" fillId="2" borderId="42" xfId="1" applyNumberFormat="1" applyFont="1" applyFill="1" applyBorder="1" applyAlignment="1">
      <alignment horizontal="center" vertical="center" shrinkToFit="1"/>
    </xf>
    <xf numFmtId="176" fontId="30" fillId="2" borderId="190" xfId="1" applyNumberFormat="1" applyFont="1" applyFill="1" applyBorder="1" applyAlignment="1">
      <alignment horizontal="center" vertical="center" shrinkToFit="1"/>
    </xf>
    <xf numFmtId="176" fontId="30" fillId="2" borderId="191" xfId="1" applyNumberFormat="1" applyFont="1" applyFill="1" applyBorder="1" applyAlignment="1">
      <alignment horizontal="center" vertical="center" shrinkToFit="1"/>
    </xf>
    <xf numFmtId="176" fontId="30" fillId="2" borderId="192" xfId="1" applyNumberFormat="1" applyFont="1" applyFill="1" applyBorder="1" applyAlignment="1">
      <alignment horizontal="center" vertical="center" shrinkToFit="1"/>
    </xf>
    <xf numFmtId="176" fontId="30" fillId="2" borderId="90" xfId="1" applyNumberFormat="1" applyFont="1" applyFill="1" applyBorder="1" applyAlignment="1">
      <alignment horizontal="center" vertical="center" shrinkToFit="1"/>
    </xf>
    <xf numFmtId="176" fontId="30" fillId="2" borderId="92" xfId="1" applyNumberFormat="1" applyFont="1" applyFill="1" applyBorder="1" applyAlignment="1">
      <alignment horizontal="center" vertical="center" shrinkToFit="1"/>
    </xf>
    <xf numFmtId="176" fontId="30" fillId="2" borderId="149" xfId="1" applyNumberFormat="1" applyFont="1" applyFill="1" applyBorder="1" applyAlignment="1">
      <alignment horizontal="center" vertical="center" shrinkToFit="1"/>
    </xf>
    <xf numFmtId="176" fontId="30" fillId="2" borderId="80" xfId="1" applyNumberFormat="1" applyFont="1" applyFill="1" applyBorder="1" applyAlignment="1">
      <alignment horizontal="center" vertical="center" shrinkToFit="1"/>
    </xf>
    <xf numFmtId="176" fontId="30" fillId="2" borderId="50" xfId="1" applyNumberFormat="1" applyFont="1" applyFill="1" applyBorder="1" applyAlignment="1">
      <alignment horizontal="center" vertical="center" shrinkToFit="1"/>
    </xf>
    <xf numFmtId="176" fontId="30" fillId="2" borderId="51" xfId="1" applyNumberFormat="1" applyFont="1" applyFill="1" applyBorder="1" applyAlignment="1">
      <alignment horizontal="center" vertical="center" shrinkToFit="1"/>
    </xf>
    <xf numFmtId="197" fontId="25" fillId="2" borderId="17" xfId="1" applyNumberFormat="1" applyFont="1" applyFill="1" applyBorder="1" applyAlignment="1">
      <alignment horizontal="center" vertical="center" shrinkToFit="1"/>
    </xf>
    <xf numFmtId="197" fontId="25" fillId="2" borderId="20" xfId="1" applyNumberFormat="1" applyFont="1" applyFill="1" applyBorder="1" applyAlignment="1">
      <alignment horizontal="center" vertical="center" shrinkToFit="1"/>
    </xf>
    <xf numFmtId="197" fontId="25" fillId="2" borderId="21" xfId="1" applyNumberFormat="1" applyFont="1" applyFill="1" applyBorder="1" applyAlignment="1">
      <alignment horizontal="center" vertical="center" shrinkToFit="1"/>
    </xf>
    <xf numFmtId="197" fontId="25" fillId="2" borderId="34" xfId="1" applyNumberFormat="1" applyFont="1" applyFill="1" applyBorder="1" applyAlignment="1">
      <alignment horizontal="center" vertical="center" shrinkToFit="1"/>
    </xf>
    <xf numFmtId="176" fontId="30" fillId="2" borderId="87" xfId="1" applyNumberFormat="1" applyFont="1" applyFill="1" applyBorder="1" applyAlignment="1">
      <alignment horizontal="center" vertical="center" shrinkToFit="1"/>
    </xf>
    <xf numFmtId="176" fontId="30" fillId="2" borderId="4" xfId="1" applyNumberFormat="1" applyFont="1" applyFill="1" applyBorder="1" applyAlignment="1">
      <alignment horizontal="center" vertical="center" shrinkToFit="1"/>
    </xf>
    <xf numFmtId="176" fontId="30" fillId="2" borderId="3" xfId="1" applyNumberFormat="1" applyFont="1" applyFill="1" applyBorder="1" applyAlignment="1">
      <alignment horizontal="center" vertical="center" shrinkToFit="1"/>
    </xf>
    <xf numFmtId="176" fontId="30" fillId="2" borderId="55" xfId="1" applyNumberFormat="1" applyFont="1" applyFill="1" applyBorder="1" applyAlignment="1">
      <alignment horizontal="center" vertical="center" shrinkToFit="1"/>
    </xf>
    <xf numFmtId="176" fontId="30" fillId="2" borderId="61" xfId="1" applyNumberFormat="1" applyFont="1" applyFill="1" applyBorder="1" applyAlignment="1">
      <alignment horizontal="center" vertical="center" shrinkToFit="1"/>
    </xf>
    <xf numFmtId="176" fontId="30" fillId="2" borderId="59" xfId="1" applyNumberFormat="1" applyFont="1" applyFill="1" applyBorder="1" applyAlignment="1">
      <alignment horizontal="center" vertical="center" shrinkToFit="1"/>
    </xf>
    <xf numFmtId="176" fontId="30" fillId="2" borderId="188" xfId="1" applyNumberFormat="1" applyFont="1" applyFill="1" applyBorder="1" applyAlignment="1">
      <alignment horizontal="center" vertical="center" shrinkToFit="1"/>
    </xf>
    <xf numFmtId="176" fontId="30" fillId="2" borderId="60" xfId="1" applyNumberFormat="1" applyFont="1" applyFill="1" applyBorder="1" applyAlignment="1">
      <alignment horizontal="center" vertical="center" shrinkToFit="1"/>
    </xf>
    <xf numFmtId="193" fontId="30" fillId="2" borderId="156" xfId="0" applyNumberFormat="1" applyFont="1" applyFill="1" applyBorder="1" applyAlignment="1">
      <alignment horizontal="right" vertical="center" shrinkToFit="1"/>
    </xf>
    <xf numFmtId="176" fontId="30" fillId="2" borderId="72" xfId="1" applyNumberFormat="1" applyFont="1" applyFill="1" applyBorder="1" applyAlignment="1">
      <alignment horizontal="center" vertical="center" shrinkToFit="1"/>
    </xf>
    <xf numFmtId="176" fontId="30" fillId="2" borderId="88" xfId="1" applyNumberFormat="1" applyFont="1" applyFill="1" applyBorder="1" applyAlignment="1">
      <alignment horizontal="center" vertical="center" shrinkToFit="1"/>
    </xf>
    <xf numFmtId="176" fontId="30" fillId="2" borderId="168" xfId="1" applyNumberFormat="1" applyFont="1" applyFill="1" applyBorder="1" applyAlignment="1">
      <alignment horizontal="center" vertical="center" shrinkToFit="1"/>
    </xf>
    <xf numFmtId="176" fontId="30" fillId="2" borderId="73" xfId="1" applyNumberFormat="1" applyFont="1" applyFill="1" applyBorder="1" applyAlignment="1">
      <alignment horizontal="center" vertical="center" shrinkToFit="1"/>
    </xf>
    <xf numFmtId="0" fontId="30" fillId="2" borderId="195" xfId="1" applyFont="1" applyFill="1" applyBorder="1" applyAlignment="1">
      <alignment horizontal="center" vertical="center" textRotation="255" shrinkToFit="1"/>
    </xf>
    <xf numFmtId="0" fontId="30" fillId="2" borderId="196" xfId="1" applyFont="1" applyFill="1" applyBorder="1" applyAlignment="1">
      <alignment horizontal="center" vertical="center" textRotation="255" shrinkToFit="1"/>
    </xf>
    <xf numFmtId="0" fontId="30" fillId="2" borderId="197" xfId="1" applyFont="1" applyFill="1" applyBorder="1" applyAlignment="1">
      <alignment horizontal="center" vertical="center" textRotation="255" shrinkToFit="1"/>
    </xf>
    <xf numFmtId="0" fontId="30" fillId="2" borderId="87" xfId="1" applyFont="1" applyFill="1" applyBorder="1" applyAlignment="1">
      <alignment horizontal="left" vertical="center" shrinkToFit="1"/>
    </xf>
    <xf numFmtId="0" fontId="30" fillId="2" borderId="4" xfId="1" applyFont="1" applyFill="1" applyBorder="1" applyAlignment="1">
      <alignment horizontal="left" vertical="center" shrinkToFit="1"/>
    </xf>
    <xf numFmtId="0" fontId="30" fillId="2" borderId="55" xfId="1" applyFont="1" applyFill="1" applyBorder="1" applyAlignment="1">
      <alignment horizontal="left" vertical="center" shrinkToFit="1"/>
    </xf>
    <xf numFmtId="0" fontId="30" fillId="2" borderId="17" xfId="1" applyFont="1" applyFill="1" applyBorder="1" applyAlignment="1">
      <alignment horizontal="left" vertical="center" shrinkToFit="1"/>
    </xf>
    <xf numFmtId="0" fontId="30" fillId="2" borderId="18" xfId="1" applyFont="1" applyFill="1" applyBorder="1" applyAlignment="1">
      <alignment horizontal="left" vertical="center" shrinkToFit="1"/>
    </xf>
    <xf numFmtId="0" fontId="30" fillId="2" borderId="20" xfId="1" applyFont="1" applyFill="1" applyBorder="1" applyAlignment="1">
      <alignment horizontal="left" vertical="center" shrinkToFit="1"/>
    </xf>
    <xf numFmtId="0" fontId="30" fillId="2" borderId="89" xfId="1" applyFont="1" applyFill="1" applyBorder="1" applyAlignment="1">
      <alignment horizontal="left" vertical="center" shrinkToFit="1"/>
    </xf>
    <xf numFmtId="0" fontId="30" fillId="2" borderId="88" xfId="1" applyFont="1" applyFill="1" applyBorder="1" applyAlignment="1">
      <alignment horizontal="left" vertical="center" shrinkToFit="1"/>
    </xf>
    <xf numFmtId="0" fontId="30" fillId="2" borderId="73" xfId="1" applyFont="1" applyFill="1" applyBorder="1" applyAlignment="1">
      <alignment horizontal="left" vertical="center" shrinkToFit="1"/>
    </xf>
    <xf numFmtId="0" fontId="31" fillId="2" borderId="18" xfId="1" applyFont="1" applyFill="1" applyBorder="1" applyAlignment="1">
      <alignment vertical="center" wrapText="1" shrinkToFit="1"/>
    </xf>
    <xf numFmtId="0" fontId="31" fillId="2" borderId="20" xfId="1" applyFont="1" applyFill="1" applyBorder="1" applyAlignment="1">
      <alignment vertical="center" wrapText="1" shrinkToFit="1"/>
    </xf>
    <xf numFmtId="0" fontId="31" fillId="2" borderId="65" xfId="1" applyFont="1" applyFill="1" applyBorder="1" applyAlignment="1">
      <alignment vertical="center" wrapText="1" shrinkToFit="1"/>
    </xf>
    <xf numFmtId="0" fontId="31" fillId="2" borderId="66" xfId="1" applyFont="1" applyFill="1" applyBorder="1" applyAlignment="1">
      <alignment vertical="center" wrapText="1" shrinkToFit="1"/>
    </xf>
    <xf numFmtId="0" fontId="30" fillId="2" borderId="17" xfId="1" applyFont="1" applyFill="1" applyBorder="1" applyAlignment="1">
      <alignment horizontal="center" vertical="center" wrapText="1" shrinkToFit="1"/>
    </xf>
    <xf numFmtId="0" fontId="30" fillId="2" borderId="18" xfId="1" applyFont="1" applyFill="1" applyBorder="1" applyAlignment="1">
      <alignment horizontal="center" vertical="center" wrapText="1" shrinkToFit="1"/>
    </xf>
    <xf numFmtId="0" fontId="30" fillId="2" borderId="20" xfId="1" applyFont="1" applyFill="1" applyBorder="1" applyAlignment="1">
      <alignment horizontal="center" vertical="center" wrapText="1" shrinkToFit="1"/>
    </xf>
    <xf numFmtId="0" fontId="30" fillId="2" borderId="64" xfId="1" applyFont="1" applyFill="1" applyBorder="1" applyAlignment="1">
      <alignment horizontal="center" vertical="center" wrapText="1" shrinkToFit="1"/>
    </xf>
    <xf numFmtId="0" fontId="30" fillId="2" borderId="65" xfId="1" applyFont="1" applyFill="1" applyBorder="1" applyAlignment="1">
      <alignment horizontal="center" vertical="center" wrapText="1" shrinkToFit="1"/>
    </xf>
    <xf numFmtId="0" fontId="30" fillId="2" borderId="66" xfId="1" applyFont="1" applyFill="1" applyBorder="1" applyAlignment="1">
      <alignment horizontal="center" vertical="center" wrapText="1" shrinkToFit="1"/>
    </xf>
    <xf numFmtId="0" fontId="30" fillId="2" borderId="155" xfId="1" applyFont="1" applyFill="1" applyBorder="1" applyAlignment="1">
      <alignment vertical="center" shrinkToFit="1"/>
    </xf>
    <xf numFmtId="0" fontId="30" fillId="2" borderId="148" xfId="1" applyFont="1" applyFill="1" applyBorder="1" applyAlignment="1">
      <alignment vertical="center" shrinkToFit="1"/>
    </xf>
    <xf numFmtId="0" fontId="30" fillId="2" borderId="51" xfId="1" applyFont="1" applyFill="1" applyBorder="1" applyAlignment="1">
      <alignment vertical="center" shrinkToFit="1"/>
    </xf>
    <xf numFmtId="176" fontId="30" fillId="2" borderId="167" xfId="1" applyNumberFormat="1" applyFont="1" applyFill="1" applyBorder="1" applyAlignment="1">
      <alignment horizontal="right" vertical="center" shrinkToFit="1"/>
    </xf>
    <xf numFmtId="176" fontId="30" fillId="2" borderId="81" xfId="1" applyNumberFormat="1" applyFont="1" applyFill="1" applyBorder="1" applyAlignment="1">
      <alignment horizontal="center" vertical="center" shrinkToFit="1"/>
    </xf>
    <xf numFmtId="176" fontId="30" fillId="2" borderId="8" xfId="1" applyNumberFormat="1" applyFont="1" applyFill="1" applyBorder="1" applyAlignment="1">
      <alignment horizontal="center" vertical="center" shrinkToFit="1"/>
    </xf>
    <xf numFmtId="176" fontId="30" fillId="2" borderId="28" xfId="1" applyNumberFormat="1" applyFont="1" applyFill="1" applyBorder="1" applyAlignment="1">
      <alignment horizontal="center" vertical="center" shrinkToFit="1"/>
    </xf>
    <xf numFmtId="176" fontId="30" fillId="2" borderId="64" xfId="1" applyNumberFormat="1" applyFont="1" applyFill="1" applyBorder="1" applyAlignment="1">
      <alignment horizontal="center" vertical="center" shrinkToFit="1"/>
    </xf>
    <xf numFmtId="176" fontId="30" fillId="2" borderId="65" xfId="1" applyNumberFormat="1" applyFont="1" applyFill="1" applyBorder="1" applyAlignment="1">
      <alignment horizontal="center" vertical="center" shrinkToFit="1"/>
    </xf>
    <xf numFmtId="176" fontId="30" fillId="2" borderId="66" xfId="1" applyNumberFormat="1" applyFont="1" applyFill="1" applyBorder="1" applyAlignment="1">
      <alignment horizontal="center" vertical="center" shrinkToFit="1"/>
    </xf>
    <xf numFmtId="0" fontId="30" fillId="2" borderId="17" xfId="1" applyFont="1" applyFill="1" applyBorder="1" applyAlignment="1">
      <alignment vertical="center" shrinkToFit="1"/>
    </xf>
    <xf numFmtId="0" fontId="30" fillId="2" borderId="18" xfId="1" applyFont="1" applyFill="1" applyBorder="1" applyAlignment="1">
      <alignment vertical="center" shrinkToFit="1"/>
    </xf>
    <xf numFmtId="0" fontId="30" fillId="2" borderId="20" xfId="1" applyFont="1" applyFill="1" applyBorder="1" applyAlignment="1">
      <alignment vertical="center" shrinkToFit="1"/>
    </xf>
    <xf numFmtId="0" fontId="30" fillId="2" borderId="21" xfId="1" applyFont="1" applyFill="1" applyBorder="1" applyAlignment="1">
      <alignment vertical="center" shrinkToFit="1"/>
    </xf>
    <xf numFmtId="0" fontId="30" fillId="2" borderId="0" xfId="1" applyFont="1" applyFill="1" applyBorder="1" applyAlignment="1">
      <alignment vertical="center" shrinkToFit="1"/>
    </xf>
    <xf numFmtId="0" fontId="30" fillId="2" borderId="34" xfId="1" applyFont="1" applyFill="1" applyBorder="1" applyAlignment="1">
      <alignment vertical="center" shrinkToFit="1"/>
    </xf>
    <xf numFmtId="0" fontId="30" fillId="2" borderId="47" xfId="1" applyNumberFormat="1" applyFont="1" applyFill="1" applyBorder="1" applyAlignment="1">
      <alignment horizontal="center" vertical="center" shrinkToFit="1"/>
    </xf>
    <xf numFmtId="0" fontId="30" fillId="2" borderId="49" xfId="1" applyNumberFormat="1" applyFont="1" applyFill="1" applyBorder="1" applyAlignment="1">
      <alignment horizontal="center" vertical="center" shrinkToFit="1"/>
    </xf>
    <xf numFmtId="0" fontId="30" fillId="2" borderId="61" xfId="1" applyNumberFormat="1" applyFont="1" applyFill="1" applyBorder="1" applyAlignment="1">
      <alignment horizontal="center" vertical="center" shrinkToFit="1"/>
    </xf>
    <xf numFmtId="0" fontId="30" fillId="2" borderId="60" xfId="1" applyNumberFormat="1" applyFont="1" applyFill="1" applyBorder="1" applyAlignment="1">
      <alignment horizontal="center" vertical="center" shrinkToFit="1"/>
    </xf>
    <xf numFmtId="0" fontId="30" fillId="2" borderId="88" xfId="1" applyFont="1" applyFill="1" applyBorder="1" applyAlignment="1">
      <alignment vertical="center" shrinkToFit="1"/>
    </xf>
    <xf numFmtId="0" fontId="30" fillId="2" borderId="73" xfId="1" applyFont="1" applyFill="1" applyBorder="1" applyAlignment="1">
      <alignment vertical="center" shrinkToFit="1"/>
    </xf>
    <xf numFmtId="0" fontId="30" fillId="2" borderId="65" xfId="1" applyFont="1" applyFill="1" applyBorder="1" applyAlignment="1">
      <alignment vertical="center" shrinkToFit="1"/>
    </xf>
    <xf numFmtId="0" fontId="30" fillId="2" borderId="66" xfId="1" applyFont="1" applyFill="1" applyBorder="1" applyAlignment="1">
      <alignment vertical="center" shrinkToFit="1"/>
    </xf>
    <xf numFmtId="176" fontId="25" fillId="2" borderId="61" xfId="1" applyNumberFormat="1" applyFont="1" applyFill="1" applyBorder="1" applyAlignment="1">
      <alignment horizontal="center" vertical="center" shrinkToFit="1"/>
    </xf>
    <xf numFmtId="176" fontId="25" fillId="2" borderId="59" xfId="1" applyNumberFormat="1" applyFont="1" applyFill="1" applyBorder="1" applyAlignment="1">
      <alignment horizontal="center" vertical="center" shrinkToFit="1"/>
    </xf>
    <xf numFmtId="176" fontId="25" fillId="2" borderId="188" xfId="1" applyNumberFormat="1" applyFont="1" applyFill="1" applyBorder="1" applyAlignment="1">
      <alignment horizontal="center" vertical="center" shrinkToFit="1"/>
    </xf>
    <xf numFmtId="176" fontId="25" fillId="2" borderId="60" xfId="1" applyNumberFormat="1" applyFont="1" applyFill="1" applyBorder="1" applyAlignment="1">
      <alignment horizontal="center" vertical="center" shrinkToFit="1"/>
    </xf>
    <xf numFmtId="176" fontId="25" fillId="2" borderId="81" xfId="1" applyNumberFormat="1" applyFont="1" applyFill="1" applyBorder="1" applyAlignment="1">
      <alignment horizontal="center" vertical="center" shrinkToFit="1"/>
    </xf>
    <xf numFmtId="176" fontId="25" fillId="2" borderId="8" xfId="1" applyNumberFormat="1" applyFont="1" applyFill="1" applyBorder="1" applyAlignment="1">
      <alignment horizontal="center" vertical="center" shrinkToFit="1"/>
    </xf>
    <xf numFmtId="176" fontId="25" fillId="2" borderId="28" xfId="1" applyNumberFormat="1" applyFont="1" applyFill="1" applyBorder="1" applyAlignment="1">
      <alignment horizontal="center" vertical="center" shrinkToFit="1"/>
    </xf>
    <xf numFmtId="176" fontId="25" fillId="2" borderId="43" xfId="1" applyNumberFormat="1" applyFont="1" applyFill="1" applyBorder="1" applyAlignment="1">
      <alignment horizontal="center" vertical="center" shrinkToFit="1"/>
    </xf>
    <xf numFmtId="176" fontId="25" fillId="2" borderId="14" xfId="1" applyNumberFormat="1" applyFont="1" applyFill="1" applyBorder="1" applyAlignment="1">
      <alignment horizontal="center" vertical="center" shrinkToFit="1"/>
    </xf>
    <xf numFmtId="176" fontId="25" fillId="2" borderId="44" xfId="1" applyNumberFormat="1" applyFont="1" applyFill="1" applyBorder="1" applyAlignment="1">
      <alignment horizontal="center" vertical="center" shrinkToFit="1"/>
    </xf>
    <xf numFmtId="176" fontId="25" fillId="2" borderId="65" xfId="1" applyNumberFormat="1" applyFont="1" applyFill="1" applyBorder="1" applyAlignment="1">
      <alignment horizontal="center" vertical="center" shrinkToFit="1"/>
    </xf>
    <xf numFmtId="176" fontId="25" fillId="2" borderId="66" xfId="1" applyNumberFormat="1" applyFont="1" applyFill="1" applyBorder="1" applyAlignment="1">
      <alignment horizontal="center" vertical="center" shrinkToFit="1"/>
    </xf>
    <xf numFmtId="176" fontId="25" fillId="2" borderId="64" xfId="1" applyNumberFormat="1" applyFont="1" applyFill="1" applyBorder="1" applyAlignment="1">
      <alignment horizontal="center" vertical="center" shrinkToFit="1"/>
    </xf>
    <xf numFmtId="178" fontId="25" fillId="2" borderId="47" xfId="1" applyNumberFormat="1" applyFont="1" applyFill="1" applyBorder="1" applyAlignment="1">
      <alignment horizontal="right" vertical="center" shrinkToFit="1"/>
    </xf>
    <xf numFmtId="178" fontId="25" fillId="2" borderId="49" xfId="1" applyNumberFormat="1" applyFont="1" applyFill="1" applyBorder="1" applyAlignment="1">
      <alignment horizontal="right" vertical="center" shrinkToFit="1"/>
    </xf>
    <xf numFmtId="176" fontId="25" fillId="2" borderId="149" xfId="1" applyNumberFormat="1" applyFont="1" applyFill="1" applyBorder="1" applyAlignment="1">
      <alignment horizontal="right" vertical="center" shrinkToFit="1"/>
    </xf>
    <xf numFmtId="176" fontId="25" fillId="2" borderId="80" xfId="1" applyNumberFormat="1" applyFont="1" applyFill="1" applyBorder="1" applyAlignment="1">
      <alignment horizontal="right" vertical="center" shrinkToFit="1"/>
    </xf>
    <xf numFmtId="176" fontId="25" fillId="2" borderId="72" xfId="1" applyNumberFormat="1" applyFont="1" applyFill="1" applyBorder="1" applyAlignment="1">
      <alignment horizontal="center" vertical="center" shrinkToFit="1"/>
    </xf>
    <xf numFmtId="176" fontId="25" fillId="2" borderId="88" xfId="1" applyNumberFormat="1" applyFont="1" applyFill="1" applyBorder="1" applyAlignment="1">
      <alignment horizontal="center" vertical="center" shrinkToFit="1"/>
    </xf>
    <xf numFmtId="176" fontId="25" fillId="2" borderId="168" xfId="1" applyNumberFormat="1" applyFont="1" applyFill="1" applyBorder="1" applyAlignment="1">
      <alignment horizontal="center" vertical="center" shrinkToFit="1"/>
    </xf>
    <xf numFmtId="176" fontId="25" fillId="2" borderId="73" xfId="1" applyNumberFormat="1" applyFont="1" applyFill="1" applyBorder="1" applyAlignment="1">
      <alignment horizontal="center" vertical="center" shrinkToFit="1"/>
    </xf>
    <xf numFmtId="176" fontId="25" fillId="2" borderId="87" xfId="1" applyNumberFormat="1" applyFont="1" applyFill="1" applyBorder="1" applyAlignment="1">
      <alignment horizontal="center" vertical="center" shrinkToFit="1"/>
    </xf>
    <xf numFmtId="176" fontId="25" fillId="2" borderId="4" xfId="1" applyNumberFormat="1" applyFont="1" applyFill="1" applyBorder="1" applyAlignment="1">
      <alignment horizontal="center" vertical="center" shrinkToFit="1"/>
    </xf>
    <xf numFmtId="176" fontId="25" fillId="2" borderId="3" xfId="1" applyNumberFormat="1" applyFont="1" applyFill="1" applyBorder="1" applyAlignment="1">
      <alignment horizontal="center" vertical="center" shrinkToFit="1"/>
    </xf>
    <xf numFmtId="176" fontId="25" fillId="2" borderId="55" xfId="1" applyNumberFormat="1" applyFont="1" applyFill="1" applyBorder="1" applyAlignment="1">
      <alignment horizontal="center" vertical="center" shrinkToFit="1"/>
    </xf>
    <xf numFmtId="176" fontId="25" fillId="2" borderId="17" xfId="1" applyNumberFormat="1" applyFont="1" applyFill="1" applyBorder="1" applyAlignment="1">
      <alignment horizontal="center" vertical="center" shrinkToFit="1"/>
    </xf>
    <xf numFmtId="176" fontId="25" fillId="2" borderId="18" xfId="1" applyNumberFormat="1" applyFont="1" applyFill="1" applyBorder="1" applyAlignment="1">
      <alignment horizontal="center" vertical="center" shrinkToFit="1"/>
    </xf>
    <xf numFmtId="176" fontId="25" fillId="2" borderId="20" xfId="1" applyNumberFormat="1" applyFont="1" applyFill="1" applyBorder="1" applyAlignment="1">
      <alignment horizontal="center" vertical="center" shrinkToFit="1"/>
    </xf>
    <xf numFmtId="176" fontId="25" fillId="2" borderId="76" xfId="1" applyNumberFormat="1" applyFont="1" applyFill="1" applyBorder="1" applyAlignment="1">
      <alignment horizontal="center" vertical="center" shrinkToFit="1"/>
    </xf>
    <xf numFmtId="176" fontId="25" fillId="2" borderId="78" xfId="1" applyNumberFormat="1" applyFont="1" applyFill="1" applyBorder="1" applyAlignment="1">
      <alignment horizontal="center" vertical="center" shrinkToFit="1"/>
    </xf>
    <xf numFmtId="176" fontId="25" fillId="2" borderId="36" xfId="1" applyNumberFormat="1" applyFont="1" applyFill="1" applyBorder="1" applyAlignment="1">
      <alignment horizontal="center" vertical="center" shrinkToFit="1"/>
    </xf>
    <xf numFmtId="176" fontId="25" fillId="2" borderId="67" xfId="1" applyNumberFormat="1" applyFont="1" applyFill="1" applyBorder="1" applyAlignment="1">
      <alignment horizontal="center" vertical="center" shrinkToFit="1"/>
    </xf>
    <xf numFmtId="176" fontId="25" fillId="2" borderId="37" xfId="1" applyNumberFormat="1" applyFont="1" applyFill="1" applyBorder="1" applyAlignment="1">
      <alignment horizontal="center" vertical="center" shrinkToFit="1"/>
    </xf>
    <xf numFmtId="176" fontId="25" fillId="2" borderId="79" xfId="1" applyNumberFormat="1" applyFont="1" applyFill="1" applyBorder="1" applyAlignment="1">
      <alignment horizontal="center" vertical="center" shrinkToFit="1"/>
    </xf>
    <xf numFmtId="182" fontId="25" fillId="2" borderId="87" xfId="1" applyNumberFormat="1" applyFont="1" applyFill="1" applyBorder="1" applyAlignment="1">
      <alignment horizontal="center" vertical="center" shrinkToFit="1"/>
    </xf>
    <xf numFmtId="182" fontId="25" fillId="2" borderId="55" xfId="1" applyNumberFormat="1" applyFont="1" applyFill="1" applyBorder="1" applyAlignment="1">
      <alignment horizontal="center" vertical="center" shrinkToFit="1"/>
    </xf>
    <xf numFmtId="182" fontId="25" fillId="2" borderId="64" xfId="1" applyNumberFormat="1" applyFont="1" applyFill="1" applyBorder="1" applyAlignment="1">
      <alignment horizontal="center" vertical="center" shrinkToFit="1"/>
    </xf>
    <xf numFmtId="182" fontId="25" fillId="2" borderId="66" xfId="1" applyNumberFormat="1" applyFont="1" applyFill="1" applyBorder="1" applyAlignment="1">
      <alignment horizontal="center" vertical="center" shrinkToFit="1"/>
    </xf>
    <xf numFmtId="176" fontId="25" fillId="2" borderId="47" xfId="1" applyNumberFormat="1" applyFont="1" applyFill="1" applyBorder="1" applyAlignment="1">
      <alignment vertical="center" shrinkToFit="1"/>
    </xf>
    <xf numFmtId="176" fontId="25" fillId="2" borderId="49" xfId="1" applyNumberFormat="1" applyFont="1" applyFill="1" applyBorder="1" applyAlignment="1">
      <alignment vertical="center" shrinkToFit="1"/>
    </xf>
    <xf numFmtId="176" fontId="25" fillId="2" borderId="47" xfId="1" applyNumberFormat="1" applyFont="1" applyFill="1" applyBorder="1" applyAlignment="1">
      <alignment horizontal="center" vertical="center" shrinkToFit="1"/>
    </xf>
    <xf numFmtId="176" fontId="25" fillId="2" borderId="48" xfId="1" applyNumberFormat="1" applyFont="1" applyFill="1" applyBorder="1" applyAlignment="1">
      <alignment horizontal="center" vertical="center" shrinkToFit="1"/>
    </xf>
    <xf numFmtId="176" fontId="25" fillId="2" borderId="49" xfId="1" applyNumberFormat="1" applyFont="1" applyFill="1" applyBorder="1" applyAlignment="1">
      <alignment horizontal="center" vertical="center" shrinkToFit="1"/>
    </xf>
    <xf numFmtId="0" fontId="25" fillId="2" borderId="0" xfId="1" applyFont="1" applyFill="1" applyBorder="1" applyAlignment="1">
      <alignment vertical="center" shrinkToFit="1"/>
    </xf>
    <xf numFmtId="0" fontId="25" fillId="3" borderId="15" xfId="1" applyFont="1" applyFill="1" applyBorder="1" applyAlignment="1">
      <alignment horizontal="center" vertical="center" shrinkToFit="1"/>
    </xf>
    <xf numFmtId="0" fontId="25" fillId="3" borderId="19" xfId="1" applyFont="1" applyFill="1" applyBorder="1" applyAlignment="1">
      <alignment horizontal="center" vertical="center" shrinkToFit="1"/>
    </xf>
    <xf numFmtId="0" fontId="25" fillId="3" borderId="16" xfId="1" applyFont="1" applyFill="1" applyBorder="1" applyAlignment="1">
      <alignment horizontal="center" vertical="center" shrinkToFit="1"/>
    </xf>
    <xf numFmtId="176" fontId="25" fillId="2" borderId="15" xfId="1" applyNumberFormat="1" applyFont="1" applyFill="1" applyBorder="1" applyAlignment="1">
      <alignment vertical="center" shrinkToFit="1"/>
    </xf>
    <xf numFmtId="176" fontId="25" fillId="2" borderId="16" xfId="1" applyNumberFormat="1" applyFont="1" applyFill="1" applyBorder="1" applyAlignment="1">
      <alignment vertical="center" shrinkToFit="1"/>
    </xf>
    <xf numFmtId="176" fontId="25" fillId="2" borderId="15" xfId="1" applyNumberFormat="1" applyFont="1" applyFill="1" applyBorder="1" applyAlignment="1">
      <alignment horizontal="center" vertical="center" shrinkToFit="1"/>
    </xf>
    <xf numFmtId="176" fontId="25" fillId="2" borderId="19" xfId="1" applyNumberFormat="1" applyFont="1" applyFill="1" applyBorder="1" applyAlignment="1">
      <alignment horizontal="center" vertical="center" shrinkToFit="1"/>
    </xf>
    <xf numFmtId="176" fontId="25" fillId="2" borderId="16" xfId="1" applyNumberFormat="1" applyFont="1" applyFill="1" applyBorder="1" applyAlignment="1">
      <alignment horizontal="center" vertical="center" shrinkToFit="1"/>
    </xf>
    <xf numFmtId="0" fontId="25" fillId="2" borderId="85" xfId="1" applyFont="1" applyFill="1" applyBorder="1" applyAlignment="1">
      <alignment vertical="center" shrinkToFit="1"/>
    </xf>
    <xf numFmtId="0" fontId="25" fillId="2" borderId="19" xfId="1" applyFont="1" applyFill="1" applyBorder="1" applyAlignment="1">
      <alignment vertical="center" shrinkToFit="1"/>
    </xf>
    <xf numFmtId="0" fontId="25" fillId="2" borderId="16" xfId="1" applyFont="1" applyFill="1" applyBorder="1" applyAlignment="1">
      <alignment vertical="center" shrinkToFit="1"/>
    </xf>
    <xf numFmtId="0" fontId="25" fillId="2" borderId="1" xfId="1" applyFont="1" applyFill="1" applyBorder="1" applyAlignment="1">
      <alignment horizontal="center" vertical="center" textRotation="255" shrinkToFit="1"/>
    </xf>
    <xf numFmtId="0" fontId="25" fillId="2" borderId="29" xfId="1" applyFont="1" applyFill="1" applyBorder="1" applyAlignment="1">
      <alignment horizontal="center" vertical="center" textRotation="255" shrinkToFit="1"/>
    </xf>
    <xf numFmtId="0" fontId="25" fillId="2" borderId="3" xfId="1" applyFont="1" applyFill="1" applyBorder="1" applyAlignment="1">
      <alignment horizontal="left" vertical="center" shrinkToFit="1"/>
    </xf>
    <xf numFmtId="0" fontId="25" fillId="2" borderId="4" xfId="1" applyFont="1" applyFill="1" applyBorder="1" applyAlignment="1">
      <alignment horizontal="left" vertical="center" shrinkToFit="1"/>
    </xf>
    <xf numFmtId="0" fontId="25" fillId="2" borderId="55" xfId="1" applyFont="1" applyFill="1" applyBorder="1" applyAlignment="1">
      <alignment horizontal="left" vertical="center" shrinkToFit="1"/>
    </xf>
    <xf numFmtId="0" fontId="25" fillId="2" borderId="125" xfId="1" applyFont="1" applyFill="1" applyBorder="1" applyAlignment="1">
      <alignment horizontal="left" vertical="center" shrinkToFit="1"/>
    </xf>
    <xf numFmtId="0" fontId="25" fillId="2" borderId="146" xfId="1" applyFont="1" applyFill="1" applyBorder="1" applyAlignment="1">
      <alignment horizontal="left" vertical="center" shrinkToFit="1"/>
    </xf>
    <xf numFmtId="0" fontId="25" fillId="2" borderId="147" xfId="1" applyFont="1" applyFill="1" applyBorder="1" applyAlignment="1">
      <alignment horizontal="left" vertical="center" shrinkToFit="1"/>
    </xf>
    <xf numFmtId="0" fontId="25" fillId="2" borderId="17" xfId="1" applyFont="1" applyFill="1" applyBorder="1" applyAlignment="1">
      <alignment horizontal="center" vertical="center" shrinkToFit="1"/>
    </xf>
    <xf numFmtId="0" fontId="25" fillId="2" borderId="20" xfId="1" applyFont="1" applyFill="1" applyBorder="1" applyAlignment="1">
      <alignment horizontal="center" vertical="center" shrinkToFit="1"/>
    </xf>
    <xf numFmtId="0" fontId="25" fillId="2" borderId="64" xfId="1" applyFont="1" applyFill="1" applyBorder="1" applyAlignment="1">
      <alignment horizontal="center" vertical="center" shrinkToFit="1"/>
    </xf>
    <xf numFmtId="0" fontId="25" fillId="2" borderId="66" xfId="1" applyFont="1" applyFill="1" applyBorder="1" applyAlignment="1">
      <alignment horizontal="center" vertical="center" shrinkToFit="1"/>
    </xf>
    <xf numFmtId="178" fontId="24" fillId="3" borderId="18" xfId="1" applyNumberFormat="1" applyFont="1" applyFill="1" applyBorder="1" applyAlignment="1">
      <alignment horizontal="center" vertical="center" wrapText="1" shrinkToFit="1"/>
    </xf>
    <xf numFmtId="178" fontId="24" fillId="3" borderId="20" xfId="1" applyNumberFormat="1" applyFont="1" applyFill="1" applyBorder="1" applyAlignment="1">
      <alignment horizontal="center" vertical="center" wrapText="1" shrinkToFit="1"/>
    </xf>
    <xf numFmtId="178" fontId="24" fillId="3" borderId="65" xfId="1" applyNumberFormat="1" applyFont="1" applyFill="1" applyBorder="1" applyAlignment="1">
      <alignment horizontal="center" vertical="center" wrapText="1" shrinkToFit="1"/>
    </xf>
    <xf numFmtId="178" fontId="24" fillId="3" borderId="66" xfId="1" applyNumberFormat="1" applyFont="1" applyFill="1" applyBorder="1" applyAlignment="1">
      <alignment horizontal="center" vertical="center" wrapText="1" shrinkToFit="1"/>
    </xf>
    <xf numFmtId="0" fontId="25" fillId="2" borderId="3" xfId="1" applyFont="1" applyFill="1" applyBorder="1" applyAlignment="1">
      <alignment vertical="center" wrapText="1" shrinkToFit="1"/>
    </xf>
    <xf numFmtId="0" fontId="25" fillId="2" borderId="4" xfId="1" applyFont="1" applyFill="1" applyBorder="1" applyAlignment="1">
      <alignment vertical="center" shrinkToFit="1"/>
    </xf>
    <xf numFmtId="0" fontId="25" fillId="2" borderId="55" xfId="1" applyFont="1" applyFill="1" applyBorder="1" applyAlignment="1">
      <alignment vertical="center" shrinkToFit="1"/>
    </xf>
    <xf numFmtId="0" fontId="25" fillId="2" borderId="5" xfId="1" applyFont="1" applyFill="1" applyBorder="1" applyAlignment="1">
      <alignment vertical="center" shrinkToFit="1"/>
    </xf>
    <xf numFmtId="0" fontId="25" fillId="2" borderId="34" xfId="1" applyFont="1" applyFill="1" applyBorder="1" applyAlignment="1">
      <alignment vertical="center" shrinkToFit="1"/>
    </xf>
    <xf numFmtId="180" fontId="25" fillId="2" borderId="47" xfId="1" applyNumberFormat="1" applyFont="1" applyFill="1" applyBorder="1" applyAlignment="1">
      <alignment horizontal="center" vertical="center" shrinkToFit="1"/>
    </xf>
    <xf numFmtId="180" fontId="25" fillId="2" borderId="49" xfId="1" applyNumberFormat="1" applyFont="1" applyFill="1" applyBorder="1" applyAlignment="1">
      <alignment horizontal="center" vertical="center" shrinkToFit="1"/>
    </xf>
    <xf numFmtId="0" fontId="25" fillId="2" borderId="58" xfId="1" applyFont="1" applyFill="1" applyBorder="1" applyAlignment="1">
      <alignment vertical="center" shrinkToFit="1"/>
    </xf>
    <xf numFmtId="0" fontId="25" fillId="2" borderId="59" xfId="1" applyFont="1" applyFill="1" applyBorder="1" applyAlignment="1">
      <alignment vertical="center" shrinkToFit="1"/>
    </xf>
    <xf numFmtId="0" fontId="25" fillId="2" borderId="60" xfId="1" applyFont="1" applyFill="1" applyBorder="1" applyAlignment="1">
      <alignment vertical="center" shrinkToFit="1"/>
    </xf>
    <xf numFmtId="0" fontId="25" fillId="2" borderId="74" xfId="1" applyFont="1" applyFill="1" applyBorder="1" applyAlignment="1">
      <alignment horizontal="center" vertical="center" shrinkToFit="1"/>
    </xf>
    <xf numFmtId="0" fontId="25" fillId="2" borderId="75" xfId="1" applyFont="1" applyFill="1" applyBorder="1" applyAlignment="1">
      <alignment horizontal="center" vertical="center" shrinkToFit="1"/>
    </xf>
    <xf numFmtId="0" fontId="25" fillId="2" borderId="89" xfId="1" applyFont="1" applyFill="1" applyBorder="1" applyAlignment="1">
      <alignment vertical="center" shrinkToFit="1"/>
    </xf>
    <xf numFmtId="0" fontId="25" fillId="2" borderId="88" xfId="1" applyFont="1" applyFill="1" applyBorder="1" applyAlignment="1">
      <alignment vertical="center" shrinkToFit="1"/>
    </xf>
    <xf numFmtId="0" fontId="25" fillId="2" borderId="73" xfId="1" applyFont="1" applyFill="1" applyBorder="1" applyAlignment="1">
      <alignment vertical="center" shrinkToFit="1"/>
    </xf>
    <xf numFmtId="0" fontId="25" fillId="2" borderId="114" xfId="1" applyFont="1" applyFill="1" applyBorder="1" applyAlignment="1">
      <alignment vertical="center" shrinkToFit="1"/>
    </xf>
    <xf numFmtId="0" fontId="25" fillId="2" borderId="8" xfId="1" applyFont="1" applyFill="1" applyBorder="1" applyAlignment="1">
      <alignment vertical="center" shrinkToFit="1"/>
    </xf>
    <xf numFmtId="0" fontId="25" fillId="2" borderId="28" xfId="1" applyFont="1" applyFill="1" applyBorder="1" applyAlignment="1">
      <alignment vertical="center" shrinkToFit="1"/>
    </xf>
    <xf numFmtId="0" fontId="25" fillId="2" borderId="140" xfId="1" applyFont="1" applyFill="1" applyBorder="1" applyAlignment="1">
      <alignment horizontal="center" vertical="center" textRotation="255" shrinkToFit="1"/>
    </xf>
    <xf numFmtId="0" fontId="25" fillId="2" borderId="25" xfId="1" applyFont="1" applyFill="1" applyBorder="1" applyAlignment="1">
      <alignment horizontal="left" vertical="center" shrinkToFit="1"/>
    </xf>
    <xf numFmtId="0" fontId="25" fillId="2" borderId="18" xfId="1" applyFont="1" applyFill="1" applyBorder="1" applyAlignment="1">
      <alignment horizontal="left" vertical="center" shrinkToFit="1"/>
    </xf>
    <xf numFmtId="0" fontId="25" fillId="2" borderId="20" xfId="1" applyFont="1" applyFill="1" applyBorder="1" applyAlignment="1">
      <alignment horizontal="left" vertical="center" shrinkToFit="1"/>
    </xf>
    <xf numFmtId="0" fontId="25" fillId="2" borderId="5" xfId="1" applyFont="1" applyFill="1" applyBorder="1" applyAlignment="1">
      <alignment horizontal="left" vertical="center" shrinkToFit="1"/>
    </xf>
    <xf numFmtId="0" fontId="25" fillId="2" borderId="0" xfId="1" applyFont="1" applyFill="1" applyBorder="1" applyAlignment="1">
      <alignment horizontal="left" vertical="center" shrinkToFit="1"/>
    </xf>
    <xf numFmtId="0" fontId="25" fillId="2" borderId="34" xfId="1" applyFont="1" applyFill="1" applyBorder="1" applyAlignment="1">
      <alignment horizontal="left" vertical="center" shrinkToFit="1"/>
    </xf>
    <xf numFmtId="176" fontId="25" fillId="2" borderId="143" xfId="4" applyNumberFormat="1" applyFont="1" applyFill="1" applyBorder="1" applyAlignment="1">
      <alignment horizontal="center" vertical="center" shrinkToFit="1"/>
    </xf>
    <xf numFmtId="176" fontId="25" fillId="2" borderId="144" xfId="4" applyNumberFormat="1" applyFont="1" applyFill="1" applyBorder="1" applyAlignment="1">
      <alignment horizontal="center" vertical="center" shrinkToFit="1"/>
    </xf>
    <xf numFmtId="176" fontId="25" fillId="2" borderId="145" xfId="4" applyNumberFormat="1" applyFont="1" applyFill="1" applyBorder="1" applyAlignment="1">
      <alignment horizontal="center" vertical="center" shrinkToFit="1"/>
    </xf>
    <xf numFmtId="180" fontId="25" fillId="2" borderId="21" xfId="1" applyNumberFormat="1" applyFont="1" applyFill="1" applyBorder="1" applyAlignment="1">
      <alignment horizontal="center" vertical="center" shrinkToFit="1"/>
    </xf>
    <xf numFmtId="180" fontId="25" fillId="2" borderId="34" xfId="1" applyNumberFormat="1" applyFont="1" applyFill="1" applyBorder="1" applyAlignment="1">
      <alignment horizontal="center" vertical="center" shrinkToFit="1"/>
    </xf>
    <xf numFmtId="176" fontId="25" fillId="2" borderId="138" xfId="1" applyNumberFormat="1" applyFont="1" applyFill="1" applyBorder="1" applyAlignment="1">
      <alignment horizontal="center" vertical="center" shrinkToFit="1"/>
    </xf>
    <xf numFmtId="176" fontId="25" fillId="2" borderId="139" xfId="1" applyNumberFormat="1" applyFont="1" applyFill="1" applyBorder="1" applyAlignment="1">
      <alignment horizontal="center" vertical="center" shrinkToFit="1"/>
    </xf>
    <xf numFmtId="180" fontId="25" fillId="2" borderId="72" xfId="1" applyNumberFormat="1" applyFont="1" applyFill="1" applyBorder="1" applyAlignment="1">
      <alignment horizontal="center" vertical="center" shrinkToFit="1"/>
    </xf>
    <xf numFmtId="180" fontId="25" fillId="2" borderId="73" xfId="1" applyNumberFormat="1" applyFont="1" applyFill="1" applyBorder="1" applyAlignment="1">
      <alignment horizontal="center" vertical="center" shrinkToFit="1"/>
    </xf>
    <xf numFmtId="180" fontId="25" fillId="2" borderId="64" xfId="1" applyNumberFormat="1" applyFont="1" applyFill="1" applyBorder="1" applyAlignment="1">
      <alignment horizontal="center" vertical="center" shrinkToFit="1"/>
    </xf>
    <xf numFmtId="180" fontId="25" fillId="2" borderId="66" xfId="1" applyNumberFormat="1" applyFont="1" applyFill="1" applyBorder="1" applyAlignment="1">
      <alignment horizontal="center" vertical="center" shrinkToFit="1"/>
    </xf>
    <xf numFmtId="176" fontId="25" fillId="2" borderId="61" xfId="4" applyNumberFormat="1" applyFont="1" applyFill="1" applyBorder="1" applyAlignment="1">
      <alignment vertical="center" shrinkToFit="1"/>
    </xf>
    <xf numFmtId="176" fontId="25" fillId="2" borderId="60" xfId="4" applyNumberFormat="1" applyFont="1" applyFill="1" applyBorder="1" applyAlignment="1">
      <alignment vertical="center" shrinkToFit="1"/>
    </xf>
    <xf numFmtId="180" fontId="25" fillId="2" borderId="61" xfId="1" applyNumberFormat="1" applyFont="1" applyFill="1" applyBorder="1" applyAlignment="1">
      <alignment horizontal="center" vertical="center" shrinkToFit="1"/>
    </xf>
    <xf numFmtId="180" fontId="25" fillId="2" borderId="60" xfId="1" applyNumberFormat="1" applyFont="1" applyFill="1" applyBorder="1" applyAlignment="1">
      <alignment horizontal="center" vertical="center" shrinkToFit="1"/>
    </xf>
    <xf numFmtId="0" fontId="25" fillId="2" borderId="57" xfId="1" applyFont="1" applyFill="1" applyBorder="1" applyAlignment="1">
      <alignment vertical="center" shrinkToFit="1"/>
    </xf>
    <xf numFmtId="0" fontId="25" fillId="2" borderId="62" xfId="1" applyFont="1" applyFill="1" applyBorder="1" applyAlignment="1">
      <alignment vertical="center" shrinkToFit="1"/>
    </xf>
    <xf numFmtId="0" fontId="25" fillId="2" borderId="63" xfId="1" applyFont="1" applyFill="1" applyBorder="1" applyAlignment="1">
      <alignment vertical="center" shrinkToFit="1"/>
    </xf>
    <xf numFmtId="0" fontId="25" fillId="2" borderId="14" xfId="1" applyFont="1" applyFill="1" applyBorder="1" applyAlignment="1">
      <alignment vertical="center" shrinkToFit="1"/>
    </xf>
    <xf numFmtId="0" fontId="25" fillId="2" borderId="44" xfId="1" applyFont="1" applyFill="1" applyBorder="1" applyAlignment="1">
      <alignment vertical="center" shrinkToFit="1"/>
    </xf>
    <xf numFmtId="176" fontId="25" fillId="2" borderId="43" xfId="1" applyNumberFormat="1" applyFont="1" applyFill="1" applyBorder="1" applyAlignment="1">
      <alignment vertical="center" shrinkToFit="1"/>
    </xf>
    <xf numFmtId="176" fontId="25" fillId="2" borderId="44" xfId="1" applyNumberFormat="1" applyFont="1" applyFill="1" applyBorder="1" applyAlignment="1">
      <alignment vertical="center" shrinkToFit="1"/>
    </xf>
    <xf numFmtId="0" fontId="25" fillId="2" borderId="30" xfId="1" applyFont="1" applyFill="1" applyBorder="1" applyAlignment="1">
      <alignment vertical="center" shrinkToFit="1"/>
    </xf>
    <xf numFmtId="0" fontId="25" fillId="3" borderId="3" xfId="1" applyFont="1" applyFill="1" applyBorder="1" applyAlignment="1">
      <alignment horizontal="center" vertical="center" shrinkToFit="1"/>
    </xf>
    <xf numFmtId="0" fontId="25" fillId="3" borderId="4" xfId="1" applyFont="1" applyFill="1" applyBorder="1" applyAlignment="1">
      <alignment horizontal="center" vertical="center" shrinkToFit="1"/>
    </xf>
    <xf numFmtId="0" fontId="25" fillId="3" borderId="55" xfId="1" applyFont="1" applyFill="1" applyBorder="1" applyAlignment="1">
      <alignment horizontal="center" vertical="center" shrinkToFit="1"/>
    </xf>
    <xf numFmtId="0" fontId="25" fillId="2" borderId="22" xfId="1" applyFont="1" applyFill="1" applyBorder="1" applyAlignment="1">
      <alignment horizontal="center" vertical="center" shrinkToFit="1"/>
    </xf>
    <xf numFmtId="0" fontId="25" fillId="2" borderId="53" xfId="1" applyFont="1" applyFill="1" applyBorder="1" applyAlignment="1">
      <alignment horizontal="center" vertical="center" shrinkToFit="1"/>
    </xf>
    <xf numFmtId="0" fontId="25" fillId="2" borderId="47" xfId="1" applyFont="1" applyFill="1" applyBorder="1" applyAlignment="1">
      <alignment horizontal="center" vertical="center" shrinkToFit="1"/>
    </xf>
    <xf numFmtId="0" fontId="25" fillId="2" borderId="49" xfId="1" applyFont="1" applyFill="1" applyBorder="1" applyAlignment="1">
      <alignment horizontal="center" vertical="center" shrinkToFit="1"/>
    </xf>
    <xf numFmtId="0" fontId="25" fillId="2" borderId="96" xfId="1" applyFont="1" applyFill="1" applyBorder="1" applyAlignment="1">
      <alignment vertical="center" shrinkToFit="1"/>
    </xf>
    <xf numFmtId="0" fontId="25" fillId="2" borderId="65" xfId="1" applyFont="1" applyFill="1" applyBorder="1" applyAlignment="1">
      <alignment vertical="center" shrinkToFit="1"/>
    </xf>
    <xf numFmtId="0" fontId="25" fillId="2" borderId="66" xfId="1" applyFont="1" applyFill="1" applyBorder="1" applyAlignment="1">
      <alignment vertical="center" shrinkToFit="1"/>
    </xf>
    <xf numFmtId="176" fontId="25" fillId="2" borderId="22" xfId="1" applyNumberFormat="1" applyFont="1" applyFill="1" applyBorder="1" applyAlignment="1">
      <alignment vertical="center" shrinkToFit="1"/>
    </xf>
    <xf numFmtId="176" fontId="25" fillId="2" borderId="53" xfId="1" applyNumberFormat="1" applyFont="1" applyFill="1" applyBorder="1" applyAlignment="1">
      <alignment vertical="center" shrinkToFit="1"/>
    </xf>
    <xf numFmtId="0" fontId="29" fillId="2" borderId="3" xfId="1" applyFont="1" applyFill="1" applyBorder="1" applyAlignment="1">
      <alignment vertical="center" wrapText="1" shrinkToFit="1"/>
    </xf>
    <xf numFmtId="0" fontId="29" fillId="2" borderId="4" xfId="1" applyFont="1" applyFill="1" applyBorder="1" applyAlignment="1">
      <alignment vertical="center" wrapText="1" shrinkToFit="1"/>
    </xf>
    <xf numFmtId="0" fontId="29" fillId="2" borderId="55" xfId="1" applyFont="1" applyFill="1" applyBorder="1" applyAlignment="1">
      <alignment vertical="center" wrapText="1" shrinkToFit="1"/>
    </xf>
    <xf numFmtId="0" fontId="29" fillId="2" borderId="5" xfId="1" applyFont="1" applyFill="1" applyBorder="1" applyAlignment="1">
      <alignment vertical="center" wrapText="1" shrinkToFit="1"/>
    </xf>
    <xf numFmtId="0" fontId="29" fillId="2" borderId="0" xfId="1" applyFont="1" applyFill="1" applyBorder="1" applyAlignment="1">
      <alignment vertical="center" wrapText="1" shrinkToFit="1"/>
    </xf>
    <xf numFmtId="0" fontId="29" fillId="2" borderId="34" xfId="1" applyFont="1" applyFill="1" applyBorder="1" applyAlignment="1">
      <alignment vertical="center" wrapText="1" shrinkToFit="1"/>
    </xf>
    <xf numFmtId="0" fontId="25" fillId="2" borderId="89" xfId="1" applyFont="1" applyFill="1" applyBorder="1" applyAlignment="1">
      <alignment horizontal="left" vertical="center" shrinkToFit="1"/>
    </xf>
    <xf numFmtId="0" fontId="25" fillId="2" borderId="88" xfId="1" applyFont="1" applyFill="1" applyBorder="1" applyAlignment="1">
      <alignment horizontal="left" vertical="center" shrinkToFit="1"/>
    </xf>
    <xf numFmtId="0" fontId="25" fillId="2" borderId="95" xfId="1" applyFont="1" applyFill="1" applyBorder="1" applyAlignment="1">
      <alignment horizontal="left" vertical="center" shrinkToFit="1"/>
    </xf>
    <xf numFmtId="0" fontId="25" fillId="2" borderId="130" xfId="1" applyFont="1" applyFill="1" applyBorder="1" applyAlignment="1">
      <alignment horizontal="left" vertical="center" shrinkToFit="1"/>
    </xf>
    <xf numFmtId="0" fontId="25" fillId="2" borderId="131" xfId="1" applyFont="1" applyFill="1" applyBorder="1" applyAlignment="1">
      <alignment horizontal="left" vertical="center" shrinkToFit="1"/>
    </xf>
    <xf numFmtId="0" fontId="25" fillId="2" borderId="181" xfId="1" applyFont="1" applyFill="1" applyBorder="1" applyAlignment="1">
      <alignment horizontal="left" vertical="center" shrinkToFit="1"/>
    </xf>
    <xf numFmtId="0" fontId="25" fillId="2" borderId="8" xfId="1" applyFont="1" applyFill="1" applyBorder="1" applyAlignment="1">
      <alignment horizontal="left" vertical="center" shrinkToFit="1"/>
    </xf>
    <xf numFmtId="0" fontId="25" fillId="2" borderId="76" xfId="1" applyFont="1" applyFill="1" applyBorder="1" applyAlignment="1">
      <alignment horizontal="center" vertical="center" shrinkToFit="1"/>
    </xf>
    <xf numFmtId="0" fontId="25" fillId="2" borderId="78" xfId="1" applyFont="1" applyFill="1" applyBorder="1" applyAlignment="1">
      <alignment horizontal="center" vertical="center" shrinkToFit="1"/>
    </xf>
    <xf numFmtId="0" fontId="25" fillId="2" borderId="36" xfId="1" applyFont="1" applyFill="1" applyBorder="1" applyAlignment="1">
      <alignment horizontal="center" vertical="center" shrinkToFit="1"/>
    </xf>
    <xf numFmtId="0" fontId="25" fillId="2" borderId="67" xfId="1" applyFont="1" applyFill="1" applyBorder="1" applyAlignment="1">
      <alignment horizontal="center" vertical="center" shrinkToFit="1"/>
    </xf>
    <xf numFmtId="0" fontId="25" fillId="2" borderId="56" xfId="1" applyFont="1" applyFill="1" applyBorder="1" applyAlignment="1">
      <alignment horizontal="center" vertical="center" shrinkToFit="1"/>
    </xf>
    <xf numFmtId="0" fontId="25" fillId="2" borderId="115" xfId="1" applyFont="1" applyFill="1" applyBorder="1" applyAlignment="1">
      <alignment horizontal="center" vertical="center" shrinkToFit="1"/>
    </xf>
    <xf numFmtId="0" fontId="25" fillId="2" borderId="61" xfId="1" applyFont="1" applyFill="1" applyBorder="1" applyAlignment="1">
      <alignment horizontal="center" vertical="center" shrinkToFit="1"/>
    </xf>
    <xf numFmtId="0" fontId="25" fillId="2" borderId="60" xfId="1" applyFont="1" applyFill="1" applyBorder="1" applyAlignment="1">
      <alignment horizontal="center" vertical="center" shrinkToFit="1"/>
    </xf>
    <xf numFmtId="0" fontId="25" fillId="2" borderId="50" xfId="1" applyFont="1" applyFill="1" applyBorder="1" applyAlignment="1">
      <alignment horizontal="center" vertical="center" shrinkToFit="1"/>
    </xf>
    <xf numFmtId="0" fontId="25" fillId="2" borderId="51" xfId="1" applyFont="1" applyFill="1" applyBorder="1" applyAlignment="1">
      <alignment horizontal="center" vertical="center" shrinkToFit="1"/>
    </xf>
    <xf numFmtId="176" fontId="25" fillId="2" borderId="182" xfId="1" applyNumberFormat="1" applyFont="1" applyFill="1" applyBorder="1" applyAlignment="1">
      <alignment horizontal="center" vertical="center" shrinkToFit="1"/>
    </xf>
    <xf numFmtId="176" fontId="25" fillId="2" borderId="183" xfId="1" applyNumberFormat="1" applyFont="1" applyFill="1" applyBorder="1" applyAlignment="1">
      <alignment horizontal="center" vertical="center" shrinkToFit="1"/>
    </xf>
    <xf numFmtId="176" fontId="25" fillId="2" borderId="184" xfId="1" applyNumberFormat="1" applyFont="1" applyFill="1" applyBorder="1" applyAlignment="1">
      <alignment horizontal="center" vertical="center" shrinkToFit="1"/>
    </xf>
    <xf numFmtId="0" fontId="25" fillId="2" borderId="23" xfId="1" applyFont="1" applyFill="1" applyBorder="1" applyAlignment="1">
      <alignment vertical="center" shrinkToFit="1"/>
    </xf>
    <xf numFmtId="0" fontId="25" fillId="2" borderId="53" xfId="1" applyFont="1" applyFill="1" applyBorder="1" applyAlignment="1">
      <alignment vertical="center" shrinkToFit="1"/>
    </xf>
    <xf numFmtId="176" fontId="25" fillId="2" borderId="97" xfId="1" applyNumberFormat="1" applyFont="1" applyFill="1" applyBorder="1" applyAlignment="1">
      <alignment horizontal="center" vertical="center" shrinkToFit="1"/>
    </xf>
    <xf numFmtId="176" fontId="25" fillId="2" borderId="137" xfId="1" applyNumberFormat="1" applyFont="1" applyFill="1" applyBorder="1" applyAlignment="1">
      <alignment horizontal="center" vertical="center" shrinkToFit="1"/>
    </xf>
    <xf numFmtId="0" fontId="25" fillId="2" borderId="135" xfId="0" applyFont="1" applyFill="1" applyBorder="1" applyAlignment="1">
      <alignment horizontal="center" vertical="center" shrinkToFit="1"/>
    </xf>
    <xf numFmtId="0" fontId="25" fillId="2" borderId="67" xfId="0" applyFont="1" applyFill="1" applyBorder="1" applyAlignment="1">
      <alignment horizontal="center" vertical="center" shrinkToFit="1"/>
    </xf>
    <xf numFmtId="0" fontId="25" fillId="2" borderId="79" xfId="0" applyFont="1" applyFill="1" applyBorder="1" applyAlignment="1">
      <alignment horizontal="center" vertical="center" shrinkToFit="1"/>
    </xf>
    <xf numFmtId="0" fontId="25" fillId="2" borderId="37" xfId="1" applyFont="1" applyFill="1" applyBorder="1" applyAlignment="1">
      <alignment horizontal="center" vertical="center" shrinkToFit="1"/>
    </xf>
    <xf numFmtId="0" fontId="25" fillId="2" borderId="79" xfId="1" applyFont="1" applyFill="1" applyBorder="1" applyAlignment="1">
      <alignment horizontal="center" vertical="center" shrinkToFit="1"/>
    </xf>
    <xf numFmtId="0" fontId="25" fillId="3" borderId="64" xfId="1" applyFont="1" applyFill="1" applyBorder="1" applyAlignment="1">
      <alignment horizontal="center" vertical="center" shrinkToFit="1"/>
    </xf>
    <xf numFmtId="0" fontId="25" fillId="3" borderId="66" xfId="1" applyFont="1" applyFill="1" applyBorder="1" applyAlignment="1">
      <alignment horizontal="center" vertical="center" shrinkToFit="1"/>
    </xf>
    <xf numFmtId="0" fontId="25" fillId="3" borderId="47" xfId="1" applyFont="1" applyFill="1" applyBorder="1" applyAlignment="1">
      <alignment horizontal="center" vertical="center" shrinkToFit="1"/>
    </xf>
    <xf numFmtId="0" fontId="25" fillId="3" borderId="49" xfId="1" applyFont="1" applyFill="1" applyBorder="1" applyAlignment="1">
      <alignment horizontal="center" vertical="center" shrinkToFit="1"/>
    </xf>
    <xf numFmtId="176" fontId="25" fillId="2" borderId="90" xfId="1" applyNumberFormat="1" applyFont="1" applyFill="1" applyBorder="1" applyAlignment="1">
      <alignment vertical="center" shrinkToFit="1"/>
    </xf>
    <xf numFmtId="176" fontId="25" fillId="2" borderId="92" xfId="1" applyNumberFormat="1" applyFont="1" applyFill="1" applyBorder="1" applyAlignment="1">
      <alignment vertical="center" shrinkToFit="1"/>
    </xf>
    <xf numFmtId="176" fontId="25" fillId="2" borderId="77" xfId="1" applyNumberFormat="1" applyFont="1" applyFill="1" applyBorder="1" applyAlignment="1">
      <alignment horizontal="center" vertical="center" shrinkToFit="1"/>
    </xf>
    <xf numFmtId="176" fontId="25" fillId="2" borderId="150" xfId="1" applyNumberFormat="1" applyFont="1" applyFill="1" applyBorder="1" applyAlignment="1">
      <alignment horizontal="center" vertical="center" shrinkToFit="1"/>
    </xf>
    <xf numFmtId="176" fontId="25" fillId="2" borderId="56" xfId="1" applyNumberFormat="1" applyFont="1" applyFill="1" applyBorder="1" applyAlignment="1">
      <alignment horizontal="center" vertical="center" shrinkToFit="1"/>
    </xf>
    <xf numFmtId="176" fontId="25" fillId="2" borderId="26" xfId="1" applyNumberFormat="1" applyFont="1" applyFill="1" applyBorder="1" applyAlignment="1">
      <alignment horizontal="center" vertical="center" shrinkToFit="1"/>
    </xf>
    <xf numFmtId="176" fontId="25" fillId="2" borderId="115" xfId="1" applyNumberFormat="1" applyFont="1" applyFill="1" applyBorder="1" applyAlignment="1">
      <alignment horizontal="center" vertical="center" shrinkToFit="1"/>
    </xf>
    <xf numFmtId="0" fontId="25" fillId="0" borderId="193" xfId="1" applyFont="1" applyFill="1" applyBorder="1" applyAlignment="1">
      <alignment horizontal="center" vertical="center" shrinkToFit="1"/>
    </xf>
    <xf numFmtId="0" fontId="25" fillId="0" borderId="48" xfId="1" applyFont="1" applyFill="1" applyBorder="1" applyAlignment="1">
      <alignment horizontal="center" vertical="center" shrinkToFit="1"/>
    </xf>
    <xf numFmtId="0" fontId="25" fillId="2" borderId="77" xfId="1" applyFont="1" applyFill="1" applyBorder="1" applyAlignment="1">
      <alignment horizontal="center" vertical="center" shrinkToFit="1"/>
    </xf>
    <xf numFmtId="0" fontId="25" fillId="2" borderId="26" xfId="1" applyFont="1" applyFill="1" applyBorder="1" applyAlignment="1">
      <alignment horizontal="center" vertical="center" shrinkToFit="1"/>
    </xf>
    <xf numFmtId="176" fontId="25" fillId="2" borderId="90" xfId="1" applyNumberFormat="1" applyFont="1" applyFill="1" applyBorder="1" applyAlignment="1">
      <alignment horizontal="center" vertical="center" shrinkToFit="1"/>
    </xf>
    <xf numFmtId="176" fontId="25" fillId="2" borderId="92" xfId="1" applyNumberFormat="1" applyFont="1" applyFill="1" applyBorder="1" applyAlignment="1">
      <alignment horizontal="center" vertical="center" shrinkToFit="1"/>
    </xf>
    <xf numFmtId="176" fontId="25" fillId="2" borderId="61" xfId="1" applyNumberFormat="1" applyFont="1" applyFill="1" applyBorder="1" applyAlignment="1">
      <alignment vertical="center" shrinkToFit="1"/>
    </xf>
    <xf numFmtId="176" fontId="25" fillId="2" borderId="60" xfId="1" applyNumberFormat="1" applyFont="1" applyFill="1" applyBorder="1" applyAlignment="1">
      <alignment vertical="center" shrinkToFit="1"/>
    </xf>
    <xf numFmtId="0" fontId="25" fillId="2" borderId="4" xfId="1" applyFont="1" applyFill="1" applyBorder="1" applyAlignment="1">
      <alignment vertical="center" wrapText="1" shrinkToFit="1"/>
    </xf>
    <xf numFmtId="0" fontId="25" fillId="2" borderId="55" xfId="1" applyFont="1" applyFill="1" applyBorder="1" applyAlignment="1">
      <alignment vertical="center" wrapText="1" shrinkToFit="1"/>
    </xf>
    <xf numFmtId="0" fontId="25" fillId="2" borderId="5" xfId="1" applyFont="1" applyFill="1" applyBorder="1" applyAlignment="1">
      <alignment vertical="center" wrapText="1" shrinkToFit="1"/>
    </xf>
    <xf numFmtId="0" fontId="25" fillId="2" borderId="0" xfId="1" applyFont="1" applyFill="1" applyBorder="1" applyAlignment="1">
      <alignment vertical="center" wrapText="1" shrinkToFit="1"/>
    </xf>
    <xf numFmtId="0" fontId="25" fillId="2" borderId="34" xfId="1" applyFont="1" applyFill="1" applyBorder="1" applyAlignment="1">
      <alignment vertical="center" wrapText="1" shrinkToFit="1"/>
    </xf>
    <xf numFmtId="0" fontId="25" fillId="2" borderId="89" xfId="1" applyFont="1" applyFill="1" applyBorder="1" applyAlignment="1">
      <alignment horizontal="center" vertical="center" shrinkToFit="1"/>
    </xf>
    <xf numFmtId="0" fontId="25" fillId="2" borderId="88" xfId="1" applyFont="1" applyFill="1" applyBorder="1" applyAlignment="1">
      <alignment horizontal="center" vertical="center" shrinkToFit="1"/>
    </xf>
    <xf numFmtId="0" fontId="25" fillId="2" borderId="73" xfId="1" applyFont="1" applyFill="1" applyBorder="1" applyAlignment="1">
      <alignment horizontal="center" vertical="center" shrinkToFit="1"/>
    </xf>
    <xf numFmtId="0" fontId="25" fillId="2" borderId="95" xfId="1" applyFont="1" applyFill="1" applyBorder="1" applyAlignment="1">
      <alignment horizontal="center" vertical="center" shrinkToFit="1"/>
    </xf>
    <xf numFmtId="0" fontId="25" fillId="2" borderId="0" xfId="1" applyFont="1" applyFill="1" applyBorder="1" applyAlignment="1">
      <alignment horizontal="center" vertical="center" shrinkToFit="1"/>
    </xf>
    <xf numFmtId="0" fontId="25" fillId="2" borderId="34" xfId="1" applyFont="1" applyFill="1" applyBorder="1" applyAlignment="1">
      <alignment horizontal="center" vertical="center" shrinkToFit="1"/>
    </xf>
    <xf numFmtId="0" fontId="25" fillId="2" borderId="18" xfId="1" applyFont="1" applyFill="1" applyBorder="1" applyAlignment="1">
      <alignment horizontal="center" vertical="center" shrinkToFit="1"/>
    </xf>
    <xf numFmtId="0" fontId="25" fillId="2" borderId="21" xfId="1" applyFont="1" applyFill="1" applyBorder="1" applyAlignment="1">
      <alignment horizontal="center" vertical="center" shrinkToFit="1"/>
    </xf>
    <xf numFmtId="0" fontId="25" fillId="2" borderId="81" xfId="1" applyFont="1" applyFill="1" applyBorder="1" applyAlignment="1">
      <alignment horizontal="center" vertical="center" shrinkToFit="1"/>
    </xf>
    <xf numFmtId="0" fontId="25" fillId="2" borderId="8" xfId="1" applyFont="1" applyFill="1" applyBorder="1" applyAlignment="1">
      <alignment horizontal="center" vertical="center" shrinkToFit="1"/>
    </xf>
    <xf numFmtId="0" fontId="25" fillId="2" borderId="28" xfId="1" applyFont="1" applyFill="1" applyBorder="1" applyAlignment="1">
      <alignment horizontal="center" vertical="center" shrinkToFit="1"/>
    </xf>
    <xf numFmtId="176" fontId="25" fillId="2" borderId="68" xfId="1" applyNumberFormat="1" applyFont="1" applyFill="1" applyBorder="1" applyAlignment="1">
      <alignment horizontal="center" vertical="center" shrinkToFit="1"/>
    </xf>
    <xf numFmtId="176" fontId="25" fillId="2" borderId="69" xfId="1" applyNumberFormat="1" applyFont="1" applyFill="1" applyBorder="1" applyAlignment="1">
      <alignment horizontal="center" vertical="center" shrinkToFit="1"/>
    </xf>
    <xf numFmtId="176" fontId="25" fillId="2" borderId="70" xfId="1" applyNumberFormat="1" applyFont="1" applyFill="1" applyBorder="1" applyAlignment="1">
      <alignment horizontal="center" vertical="center" shrinkToFit="1"/>
    </xf>
    <xf numFmtId="0" fontId="25" fillId="2" borderId="124" xfId="1" applyFont="1" applyFill="1" applyBorder="1" applyAlignment="1">
      <alignment horizontal="center" vertical="center" shrinkToFit="1"/>
    </xf>
    <xf numFmtId="0" fontId="25" fillId="2" borderId="24" xfId="1" applyFont="1" applyFill="1" applyBorder="1" applyAlignment="1">
      <alignment horizontal="center" vertical="center" shrinkToFit="1"/>
    </xf>
    <xf numFmtId="176" fontId="25" fillId="2" borderId="30" xfId="1" applyNumberFormat="1" applyFont="1" applyFill="1" applyBorder="1" applyAlignment="1">
      <alignment horizontal="center" vertical="center" shrinkToFit="1"/>
    </xf>
    <xf numFmtId="0" fontId="25" fillId="0" borderId="76" xfId="1" applyFont="1" applyFill="1" applyBorder="1" applyAlignment="1">
      <alignment horizontal="center" vertical="center" shrinkToFit="1"/>
    </xf>
    <xf numFmtId="0" fontId="25" fillId="0" borderId="78" xfId="1" applyFont="1" applyFill="1" applyBorder="1" applyAlignment="1">
      <alignment horizontal="center" vertical="center" shrinkToFit="1"/>
    </xf>
    <xf numFmtId="0" fontId="25" fillId="0" borderId="36" xfId="1" applyFont="1" applyFill="1" applyBorder="1" applyAlignment="1">
      <alignment horizontal="center" vertical="center" shrinkToFit="1"/>
    </xf>
    <xf numFmtId="0" fontId="25" fillId="0" borderId="67" xfId="1" applyFont="1" applyFill="1" applyBorder="1" applyAlignment="1">
      <alignment horizontal="center" vertical="center" shrinkToFit="1"/>
    </xf>
    <xf numFmtId="0" fontId="25" fillId="0" borderId="56" xfId="1" applyFont="1" applyFill="1" applyBorder="1" applyAlignment="1">
      <alignment horizontal="center" vertical="center" shrinkToFit="1"/>
    </xf>
    <xf numFmtId="0" fontId="25" fillId="0" borderId="115" xfId="1" applyFont="1" applyFill="1" applyBorder="1" applyAlignment="1">
      <alignment horizontal="center" vertical="center" shrinkToFit="1"/>
    </xf>
    <xf numFmtId="180" fontId="25" fillId="2" borderId="43" xfId="1" applyNumberFormat="1" applyFont="1" applyFill="1" applyBorder="1" applyAlignment="1">
      <alignment horizontal="center" vertical="center" shrinkToFit="1"/>
    </xf>
    <xf numFmtId="180" fontId="25" fillId="2" borderId="44" xfId="1" applyNumberFormat="1" applyFont="1" applyFill="1" applyBorder="1" applyAlignment="1">
      <alignment horizontal="center" vertical="center" shrinkToFit="1"/>
    </xf>
    <xf numFmtId="0" fontId="25" fillId="2" borderId="15" xfId="1" applyFont="1" applyFill="1" applyBorder="1" applyAlignment="1">
      <alignment horizontal="center" vertical="center" shrinkToFit="1"/>
    </xf>
    <xf numFmtId="0" fontId="25" fillId="2" borderId="19" xfId="1" applyFont="1" applyFill="1" applyBorder="1" applyAlignment="1">
      <alignment horizontal="center" vertical="center" shrinkToFit="1"/>
    </xf>
    <xf numFmtId="0" fontId="25" fillId="2" borderId="16" xfId="1" applyFont="1" applyFill="1" applyBorder="1" applyAlignment="1">
      <alignment horizontal="center" vertical="center" shrinkToFit="1"/>
    </xf>
    <xf numFmtId="0" fontId="25" fillId="3" borderId="48" xfId="1" applyFont="1" applyFill="1" applyBorder="1" applyAlignment="1">
      <alignment horizontal="center" vertical="center" shrinkToFit="1"/>
    </xf>
    <xf numFmtId="176" fontId="25" fillId="2" borderId="149" xfId="1" applyNumberFormat="1" applyFont="1" applyFill="1" applyBorder="1" applyAlignment="1">
      <alignment horizontal="center" vertical="center" shrinkToFit="1"/>
    </xf>
    <xf numFmtId="176" fontId="25" fillId="2" borderId="46" xfId="1" applyNumberFormat="1" applyFont="1" applyFill="1" applyBorder="1" applyAlignment="1">
      <alignment horizontal="center" vertical="center" shrinkToFit="1"/>
    </xf>
    <xf numFmtId="0" fontId="25" fillId="2" borderId="0" xfId="0" applyNumberFormat="1" applyFont="1" applyFill="1" applyBorder="1" applyAlignment="1">
      <alignment vertical="center" shrinkToFit="1"/>
    </xf>
    <xf numFmtId="0" fontId="25" fillId="2" borderId="11" xfId="0" applyFont="1" applyFill="1" applyBorder="1" applyAlignment="1">
      <alignment vertical="center" shrinkToFit="1"/>
    </xf>
    <xf numFmtId="20" fontId="25" fillId="3" borderId="12" xfId="0" applyNumberFormat="1" applyFont="1" applyFill="1" applyBorder="1" applyAlignment="1">
      <alignment horizontal="center" vertical="center" shrinkToFit="1"/>
    </xf>
    <xf numFmtId="20" fontId="25" fillId="3" borderId="9" xfId="0" applyNumberFormat="1" applyFont="1" applyFill="1" applyBorder="1" applyAlignment="1">
      <alignment horizontal="center" vertical="center" shrinkToFit="1"/>
    </xf>
    <xf numFmtId="20" fontId="25" fillId="3" borderId="10" xfId="0" applyNumberFormat="1" applyFont="1" applyFill="1" applyBorder="1" applyAlignment="1">
      <alignment horizontal="center" vertical="center" shrinkToFit="1"/>
    </xf>
    <xf numFmtId="176" fontId="25" fillId="2" borderId="71" xfId="1" applyNumberFormat="1" applyFont="1" applyFill="1" applyBorder="1" applyAlignment="1">
      <alignment horizontal="center" vertical="center" shrinkToFit="1"/>
    </xf>
    <xf numFmtId="176" fontId="25" fillId="2" borderId="32" xfId="1" applyNumberFormat="1" applyFont="1" applyFill="1" applyBorder="1" applyAlignment="1">
      <alignment horizontal="center" vertical="center" shrinkToFit="1"/>
    </xf>
    <xf numFmtId="176" fontId="25" fillId="2" borderId="33" xfId="1" applyNumberFormat="1" applyFont="1" applyFill="1" applyBorder="1" applyAlignment="1">
      <alignment horizontal="center" vertical="center" shrinkToFit="1"/>
    </xf>
    <xf numFmtId="176" fontId="25" fillId="2" borderId="72" xfId="1" applyNumberFormat="1" applyFont="1" applyFill="1" applyBorder="1" applyAlignment="1">
      <alignment vertical="center" shrinkToFit="1"/>
    </xf>
    <xf numFmtId="176" fontId="25" fillId="2" borderId="73" xfId="1" applyNumberFormat="1" applyFont="1" applyFill="1" applyBorder="1" applyAlignment="1">
      <alignment vertical="center" shrinkToFit="1"/>
    </xf>
    <xf numFmtId="0" fontId="25" fillId="3" borderId="17" xfId="1" applyFont="1" applyFill="1" applyBorder="1" applyAlignment="1">
      <alignment horizontal="center" vertical="center" shrinkToFit="1"/>
    </xf>
    <xf numFmtId="0" fontId="25" fillId="3" borderId="20" xfId="1" applyFont="1" applyFill="1" applyBorder="1" applyAlignment="1">
      <alignment horizontal="center" vertical="center" shrinkToFit="1"/>
    </xf>
    <xf numFmtId="0" fontId="25" fillId="3" borderId="50" xfId="1" applyFont="1" applyFill="1" applyBorder="1" applyAlignment="1">
      <alignment horizontal="center" vertical="center" shrinkToFit="1"/>
    </xf>
    <xf numFmtId="0" fontId="25" fillId="3" borderId="51" xfId="1" applyFont="1" applyFill="1" applyBorder="1" applyAlignment="1">
      <alignment horizontal="center" vertical="center" shrinkToFit="1"/>
    </xf>
    <xf numFmtId="176" fontId="25" fillId="2" borderId="22" xfId="1" applyNumberFormat="1" applyFont="1" applyFill="1" applyBorder="1" applyAlignment="1">
      <alignment horizontal="center" vertical="center" shrinkToFit="1"/>
    </xf>
    <xf numFmtId="176" fontId="25" fillId="2" borderId="23" xfId="1" applyNumberFormat="1" applyFont="1" applyFill="1" applyBorder="1" applyAlignment="1">
      <alignment horizontal="center" vertical="center" shrinkToFit="1"/>
    </xf>
    <xf numFmtId="176" fontId="25" fillId="2" borderId="53" xfId="1" applyNumberFormat="1" applyFont="1" applyFill="1" applyBorder="1" applyAlignment="1">
      <alignment horizontal="center" vertical="center" shrinkToFit="1"/>
    </xf>
    <xf numFmtId="0" fontId="25" fillId="3" borderId="0" xfId="0" applyFont="1" applyFill="1" applyBorder="1" applyAlignment="1">
      <alignment horizontal="center" vertical="center"/>
    </xf>
    <xf numFmtId="0" fontId="26" fillId="0" borderId="0" xfId="0" applyFont="1" applyFill="1" applyBorder="1" applyAlignment="1">
      <alignment horizontal="center" vertical="center"/>
    </xf>
    <xf numFmtId="0" fontId="25" fillId="2" borderId="0" xfId="0" applyFont="1" applyFill="1" applyBorder="1" applyAlignment="1">
      <alignment horizontal="center" vertical="center"/>
    </xf>
    <xf numFmtId="0" fontId="25" fillId="3" borderId="8" xfId="0" applyFont="1" applyFill="1" applyBorder="1" applyAlignment="1">
      <alignment vertical="center"/>
    </xf>
    <xf numFmtId="49" fontId="25" fillId="3" borderId="8" xfId="0" applyNumberFormat="1" applyFont="1" applyFill="1" applyBorder="1" applyAlignment="1">
      <alignment vertical="center"/>
    </xf>
    <xf numFmtId="0" fontId="25" fillId="2" borderId="0" xfId="0" applyFont="1" applyFill="1" applyBorder="1" applyAlignment="1">
      <alignment horizontal="distributed" vertical="center"/>
    </xf>
    <xf numFmtId="38" fontId="25" fillId="3" borderId="8" xfId="5" applyFont="1" applyFill="1" applyBorder="1" applyAlignment="1">
      <alignment vertical="center"/>
    </xf>
    <xf numFmtId="38" fontId="25" fillId="3" borderId="9" xfId="5" applyFont="1" applyFill="1" applyBorder="1" applyAlignment="1">
      <alignment vertical="center"/>
    </xf>
    <xf numFmtId="0" fontId="25" fillId="3" borderId="9" xfId="0" applyFont="1" applyFill="1" applyBorder="1" applyAlignment="1">
      <alignment horizontal="left" vertical="center"/>
    </xf>
    <xf numFmtId="0" fontId="25" fillId="0" borderId="9" xfId="0" applyFont="1" applyFill="1" applyBorder="1" applyAlignment="1">
      <alignment horizontal="center" vertical="center"/>
    </xf>
    <xf numFmtId="0" fontId="25" fillId="3" borderId="9" xfId="0" applyFont="1" applyFill="1" applyBorder="1" applyAlignment="1">
      <alignment vertical="center"/>
    </xf>
    <xf numFmtId="0" fontId="25" fillId="0" borderId="0" xfId="0" applyFont="1" applyFill="1" applyBorder="1" applyAlignment="1">
      <alignment vertical="center" wrapText="1"/>
    </xf>
    <xf numFmtId="38" fontId="26" fillId="3" borderId="8" xfId="5" applyFont="1" applyFill="1" applyBorder="1" applyAlignment="1">
      <alignment horizontal="center" vertical="center"/>
    </xf>
    <xf numFmtId="179" fontId="25" fillId="2" borderId="12" xfId="0" applyNumberFormat="1" applyFont="1" applyFill="1" applyBorder="1" applyAlignment="1">
      <alignment horizontal="center" vertical="center" shrinkToFit="1"/>
    </xf>
    <xf numFmtId="179" fontId="25" fillId="2" borderId="10" xfId="0" applyNumberFormat="1" applyFont="1" applyFill="1" applyBorder="1" applyAlignment="1">
      <alignment horizontal="center" vertical="center" shrinkToFit="1"/>
    </xf>
    <xf numFmtId="0" fontId="25" fillId="2" borderId="130" xfId="1" applyFont="1" applyFill="1" applyBorder="1" applyAlignment="1">
      <alignment horizontal="center" vertical="center" shrinkToFit="1"/>
    </xf>
    <xf numFmtId="0" fontId="25" fillId="2" borderId="131" xfId="1" applyFont="1" applyFill="1" applyBorder="1" applyAlignment="1">
      <alignment horizontal="center" vertical="center" shrinkToFit="1"/>
    </xf>
    <xf numFmtId="0" fontId="25" fillId="2" borderId="179" xfId="1" applyFont="1" applyFill="1" applyBorder="1" applyAlignment="1">
      <alignment horizontal="center" vertical="center" shrinkToFit="1"/>
    </xf>
    <xf numFmtId="0" fontId="25" fillId="2" borderId="180" xfId="1" applyFont="1" applyFill="1" applyBorder="1" applyAlignment="1">
      <alignment horizontal="center" vertical="center" shrinkToFit="1"/>
    </xf>
    <xf numFmtId="0" fontId="25" fillId="2" borderId="181" xfId="1" applyFont="1" applyFill="1" applyBorder="1" applyAlignment="1">
      <alignment horizontal="center" vertical="center" shrinkToFit="1"/>
    </xf>
    <xf numFmtId="0" fontId="25" fillId="2" borderId="2" xfId="1" applyFont="1" applyFill="1" applyBorder="1" applyAlignment="1">
      <alignment horizontal="center" vertical="center" textRotation="255" shrinkToFit="1"/>
    </xf>
    <xf numFmtId="0" fontId="25" fillId="2" borderId="43" xfId="1" applyFont="1" applyFill="1" applyBorder="1" applyAlignment="1">
      <alignment horizontal="center" vertical="center" shrinkToFit="1"/>
    </xf>
    <xf numFmtId="0" fontId="25" fillId="2" borderId="14" xfId="1" applyFont="1" applyFill="1" applyBorder="1" applyAlignment="1">
      <alignment horizontal="center" vertical="center" shrinkToFit="1"/>
    </xf>
    <xf numFmtId="176" fontId="25" fillId="2" borderId="175" xfId="1" applyNumberFormat="1" applyFont="1" applyFill="1" applyBorder="1" applyAlignment="1">
      <alignment horizontal="center" vertical="center" shrinkToFit="1"/>
    </xf>
    <xf numFmtId="176" fontId="25" fillId="2" borderId="176" xfId="1" applyNumberFormat="1" applyFont="1" applyFill="1" applyBorder="1" applyAlignment="1">
      <alignment horizontal="center" vertical="center" shrinkToFit="1"/>
    </xf>
    <xf numFmtId="176" fontId="25" fillId="2" borderId="177" xfId="1" applyNumberFormat="1" applyFont="1" applyFill="1" applyBorder="1" applyAlignment="1">
      <alignment horizontal="center" vertical="center" shrinkToFit="1"/>
    </xf>
    <xf numFmtId="176" fontId="25" fillId="2" borderId="178" xfId="1" applyNumberFormat="1" applyFont="1" applyFill="1" applyBorder="1" applyAlignment="1">
      <alignment horizontal="center" vertical="center" shrinkToFit="1"/>
    </xf>
    <xf numFmtId="0" fontId="24" fillId="2" borderId="11" xfId="0" applyFont="1" applyFill="1" applyBorder="1" applyAlignment="1">
      <alignment horizontal="center" vertical="center" wrapText="1"/>
    </xf>
    <xf numFmtId="0" fontId="24" fillId="2" borderId="11" xfId="0" applyFont="1" applyFill="1" applyBorder="1" applyAlignment="1">
      <alignment horizontal="center" vertical="center"/>
    </xf>
    <xf numFmtId="0" fontId="25" fillId="3" borderId="12" xfId="0" applyFont="1" applyFill="1" applyBorder="1" applyAlignment="1">
      <alignment horizontal="center" vertical="center"/>
    </xf>
    <xf numFmtId="0" fontId="25" fillId="3" borderId="9" xfId="0" applyFont="1" applyFill="1" applyBorder="1" applyAlignment="1">
      <alignment horizontal="center" vertical="center"/>
    </xf>
    <xf numFmtId="0" fontId="25" fillId="3" borderId="10"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3" xfId="0" applyFont="1" applyFill="1" applyBorder="1" applyAlignment="1">
      <alignment horizontal="center" vertical="center" wrapText="1"/>
    </xf>
    <xf numFmtId="0" fontId="25" fillId="2" borderId="4" xfId="0" applyFont="1" applyFill="1" applyBorder="1" applyAlignment="1">
      <alignment horizontal="center" vertical="center"/>
    </xf>
    <xf numFmtId="0" fontId="25" fillId="2" borderId="5" xfId="0" applyFont="1" applyFill="1" applyBorder="1" applyAlignment="1">
      <alignment horizontal="center" vertical="center"/>
    </xf>
    <xf numFmtId="0" fontId="25" fillId="3" borderId="3" xfId="0" applyFont="1" applyFill="1" applyBorder="1" applyAlignment="1">
      <alignment horizontal="center" vertical="center"/>
    </xf>
    <xf numFmtId="0" fontId="25" fillId="3" borderId="4" xfId="0" applyFont="1" applyFill="1" applyBorder="1" applyAlignment="1">
      <alignment horizontal="center" vertical="center"/>
    </xf>
    <xf numFmtId="0" fontId="25" fillId="3" borderId="7" xfId="0" applyFont="1" applyFill="1" applyBorder="1" applyAlignment="1">
      <alignment horizontal="center" vertical="center"/>
    </xf>
    <xf numFmtId="0" fontId="25" fillId="3" borderId="8"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13" xfId="0" applyFont="1" applyFill="1" applyBorder="1" applyAlignment="1">
      <alignment horizontal="center" vertical="center"/>
    </xf>
    <xf numFmtId="0" fontId="25" fillId="3" borderId="11" xfId="0" applyFont="1" applyFill="1" applyBorder="1" applyAlignment="1">
      <alignment vertical="center"/>
    </xf>
    <xf numFmtId="0" fontId="25" fillId="2" borderId="0" xfId="0" applyFont="1" applyFill="1" applyBorder="1" applyAlignment="1">
      <alignment vertical="center"/>
    </xf>
    <xf numFmtId="0" fontId="25" fillId="2" borderId="6" xfId="0" applyFont="1" applyFill="1" applyBorder="1" applyAlignment="1">
      <alignment vertical="center"/>
    </xf>
    <xf numFmtId="0" fontId="25" fillId="2" borderId="8" xfId="0" applyFont="1" applyFill="1" applyBorder="1" applyAlignment="1">
      <alignment vertical="center"/>
    </xf>
    <xf numFmtId="0" fontId="25" fillId="2" borderId="13" xfId="0" applyFont="1" applyFill="1" applyBorder="1" applyAlignment="1">
      <alignment vertical="center"/>
    </xf>
    <xf numFmtId="49" fontId="25" fillId="2" borderId="11" xfId="0" applyNumberFormat="1" applyFont="1" applyFill="1" applyBorder="1" applyAlignment="1">
      <alignment horizontal="left" vertical="center" shrinkToFit="1"/>
    </xf>
    <xf numFmtId="0" fontId="25" fillId="2" borderId="11" xfId="0" applyNumberFormat="1" applyFont="1" applyFill="1" applyBorder="1" applyAlignment="1">
      <alignment horizontal="left" vertical="center" shrinkToFit="1"/>
    </xf>
    <xf numFmtId="0" fontId="25" fillId="3" borderId="12" xfId="0" applyFont="1" applyFill="1" applyBorder="1" applyAlignment="1">
      <alignment vertical="center"/>
    </xf>
    <xf numFmtId="0" fontId="25" fillId="3" borderId="10" xfId="0" applyFont="1" applyFill="1" applyBorder="1" applyAlignment="1">
      <alignment vertical="center"/>
    </xf>
    <xf numFmtId="0" fontId="25" fillId="0" borderId="12" xfId="0" applyFont="1" applyFill="1" applyBorder="1" applyAlignment="1">
      <alignment vertical="center"/>
    </xf>
    <xf numFmtId="0" fontId="25" fillId="0" borderId="9" xfId="0" applyFont="1" applyFill="1" applyBorder="1" applyAlignment="1">
      <alignment vertical="center"/>
    </xf>
    <xf numFmtId="0" fontId="25" fillId="0" borderId="10" xfId="0" applyFont="1" applyFill="1" applyBorder="1" applyAlignment="1">
      <alignment vertical="center"/>
    </xf>
    <xf numFmtId="0" fontId="25" fillId="3" borderId="11" xfId="0" applyFont="1" applyFill="1" applyBorder="1" applyAlignment="1">
      <alignment horizontal="left" vertical="center" shrinkToFit="1"/>
    </xf>
    <xf numFmtId="178" fontId="25" fillId="3" borderId="11" xfId="0" applyNumberFormat="1" applyFont="1" applyFill="1" applyBorder="1" applyAlignment="1">
      <alignment horizontal="left" vertical="center" shrinkToFit="1"/>
    </xf>
    <xf numFmtId="0" fontId="28" fillId="2" borderId="11" xfId="0" applyFont="1" applyFill="1" applyBorder="1" applyAlignment="1">
      <alignment horizontal="center" vertical="center" wrapText="1" shrinkToFit="1"/>
    </xf>
    <xf numFmtId="177" fontId="25" fillId="2" borderId="11" xfId="0" applyNumberFormat="1" applyFont="1" applyFill="1" applyBorder="1" applyAlignment="1">
      <alignment horizontal="center" vertical="center" shrinkToFit="1"/>
    </xf>
    <xf numFmtId="177" fontId="25" fillId="3" borderId="2" xfId="0" applyNumberFormat="1" applyFont="1" applyFill="1" applyBorder="1" applyAlignment="1">
      <alignment horizontal="center" vertical="center" shrinkToFit="1"/>
    </xf>
    <xf numFmtId="177" fontId="25" fillId="3" borderId="12" xfId="0" applyNumberFormat="1" applyFont="1" applyFill="1" applyBorder="1" applyAlignment="1">
      <alignment horizontal="center" vertical="center" shrinkToFit="1"/>
    </xf>
    <xf numFmtId="177" fontId="25" fillId="3" borderId="10" xfId="0" applyNumberFormat="1" applyFont="1" applyFill="1" applyBorder="1" applyAlignment="1">
      <alignment horizontal="center" vertical="center" shrinkToFit="1"/>
    </xf>
    <xf numFmtId="0" fontId="25" fillId="2" borderId="11" xfId="1" applyFont="1" applyFill="1" applyBorder="1" applyAlignment="1">
      <alignment horizontal="center" vertical="center" textRotation="255" shrinkToFit="1"/>
    </xf>
    <xf numFmtId="0" fontId="25" fillId="2" borderId="27" xfId="1" applyFont="1" applyFill="1" applyBorder="1" applyAlignment="1">
      <alignment vertical="center" shrinkToFit="1"/>
    </xf>
    <xf numFmtId="0" fontId="25" fillId="2" borderId="48" xfId="1" applyFont="1" applyFill="1" applyBorder="1" applyAlignment="1">
      <alignment horizontal="center" vertical="center" shrinkToFit="1"/>
    </xf>
    <xf numFmtId="178" fontId="25" fillId="3" borderId="47" xfId="1" applyNumberFormat="1" applyFont="1" applyFill="1" applyBorder="1" applyAlignment="1">
      <alignment horizontal="center" vertical="center" shrinkToFit="1"/>
    </xf>
    <xf numFmtId="178" fontId="25" fillId="3" borderId="49" xfId="1" applyNumberFormat="1" applyFont="1" applyFill="1" applyBorder="1" applyAlignment="1">
      <alignment horizontal="center" vertical="center" shrinkToFit="1"/>
    </xf>
    <xf numFmtId="178" fontId="25" fillId="3" borderId="21" xfId="1" applyNumberFormat="1" applyFont="1" applyFill="1" applyBorder="1" applyAlignment="1">
      <alignment horizontal="center" vertical="center" shrinkToFit="1"/>
    </xf>
    <xf numFmtId="178" fontId="25" fillId="3" borderId="34" xfId="1" applyNumberFormat="1" applyFont="1" applyFill="1" applyBorder="1" applyAlignment="1">
      <alignment horizontal="center" vertical="center" shrinkToFit="1"/>
    </xf>
    <xf numFmtId="176" fontId="25" fillId="2" borderId="21" xfId="1" applyNumberFormat="1" applyFont="1" applyFill="1" applyBorder="1" applyAlignment="1">
      <alignment vertical="center" shrinkToFit="1"/>
    </xf>
    <xf numFmtId="176" fontId="25" fillId="2" borderId="34" xfId="1" applyNumberFormat="1" applyFont="1" applyFill="1" applyBorder="1" applyAlignment="1">
      <alignment vertical="center" shrinkToFit="1"/>
    </xf>
    <xf numFmtId="176" fontId="25" fillId="2" borderId="82" xfId="1" applyNumberFormat="1" applyFont="1" applyFill="1" applyBorder="1" applyAlignment="1">
      <alignment horizontal="center" vertical="center" shrinkToFit="1"/>
    </xf>
    <xf numFmtId="176" fontId="25" fillId="2" borderId="83" xfId="1" applyNumberFormat="1" applyFont="1" applyFill="1" applyBorder="1" applyAlignment="1">
      <alignment horizontal="center" vertical="center" shrinkToFit="1"/>
    </xf>
    <xf numFmtId="176" fontId="25" fillId="2" borderId="84" xfId="1" applyNumberFormat="1" applyFont="1" applyFill="1" applyBorder="1" applyAlignment="1">
      <alignment horizontal="center" vertical="center" shrinkToFit="1"/>
    </xf>
    <xf numFmtId="176" fontId="25" fillId="2" borderId="172" xfId="1" applyNumberFormat="1" applyFont="1" applyFill="1" applyBorder="1" applyAlignment="1">
      <alignment horizontal="center" vertical="center" shrinkToFit="1"/>
    </xf>
    <xf numFmtId="176" fontId="25" fillId="2" borderId="173" xfId="1" applyNumberFormat="1" applyFont="1" applyFill="1" applyBorder="1" applyAlignment="1">
      <alignment horizontal="center" vertical="center" shrinkToFit="1"/>
    </xf>
    <xf numFmtId="176" fontId="25" fillId="2" borderId="174" xfId="1" applyNumberFormat="1" applyFont="1" applyFill="1" applyBorder="1" applyAlignment="1">
      <alignment horizontal="center" vertical="center" shrinkToFit="1"/>
    </xf>
    <xf numFmtId="0" fontId="25" fillId="2" borderId="156" xfId="0" applyFont="1" applyFill="1" applyBorder="1" applyAlignment="1">
      <alignment horizontal="center" vertical="center" shrinkToFit="1"/>
    </xf>
    <xf numFmtId="0" fontId="25" fillId="2" borderId="157" xfId="0" applyFont="1" applyFill="1" applyBorder="1" applyAlignment="1">
      <alignment horizontal="center" vertical="center" shrinkToFit="1"/>
    </xf>
    <xf numFmtId="0" fontId="25" fillId="2" borderId="159" xfId="0" applyFont="1" applyFill="1" applyBorder="1" applyAlignment="1">
      <alignment horizontal="center" vertical="center" shrinkToFit="1"/>
    </xf>
    <xf numFmtId="0" fontId="25" fillId="2" borderId="54" xfId="1" applyFont="1" applyFill="1" applyBorder="1" applyAlignment="1">
      <alignment horizontal="center" vertical="center" shrinkToFit="1"/>
    </xf>
    <xf numFmtId="0" fontId="25" fillId="2" borderId="135" xfId="1" applyFont="1" applyFill="1" applyBorder="1" applyAlignment="1">
      <alignment horizontal="center" vertical="center" shrinkToFit="1"/>
    </xf>
    <xf numFmtId="197" fontId="25" fillId="2" borderId="54" xfId="1" applyNumberFormat="1" applyFont="1" applyFill="1" applyBorder="1" applyAlignment="1">
      <alignment horizontal="center" vertical="center" shrinkToFit="1"/>
    </xf>
    <xf numFmtId="197" fontId="25" fillId="2" borderId="135" xfId="1" applyNumberFormat="1" applyFont="1" applyFill="1" applyBorder="1" applyAlignment="1">
      <alignment horizontal="center" vertical="center" shrinkToFit="1"/>
    </xf>
    <xf numFmtId="197" fontId="25" fillId="2" borderId="36" xfId="1" applyNumberFormat="1" applyFont="1" applyFill="1" applyBorder="1" applyAlignment="1">
      <alignment horizontal="center" vertical="center" shrinkToFit="1"/>
    </xf>
    <xf numFmtId="197" fontId="25" fillId="2" borderId="67" xfId="1" applyNumberFormat="1" applyFont="1" applyFill="1" applyBorder="1" applyAlignment="1">
      <alignment horizontal="center" vertical="center" shrinkToFit="1"/>
    </xf>
    <xf numFmtId="197" fontId="25" fillId="2" borderId="37" xfId="1" applyNumberFormat="1" applyFont="1" applyFill="1" applyBorder="1" applyAlignment="1">
      <alignment horizontal="center" vertical="center" shrinkToFit="1"/>
    </xf>
    <xf numFmtId="197" fontId="25" fillId="2" borderId="79" xfId="1" applyNumberFormat="1" applyFont="1" applyFill="1" applyBorder="1" applyAlignment="1">
      <alignment horizontal="center" vertical="center" shrinkToFit="1"/>
    </xf>
    <xf numFmtId="0" fontId="25" fillId="2" borderId="73" xfId="1" applyFont="1" applyFill="1" applyBorder="1" applyAlignment="1">
      <alignment horizontal="left" vertical="center" shrinkToFit="1"/>
    </xf>
    <xf numFmtId="0" fontId="25" fillId="2" borderId="96" xfId="1" applyFont="1" applyFill="1" applyBorder="1" applyAlignment="1">
      <alignment horizontal="left" vertical="center" shrinkToFit="1"/>
    </xf>
    <xf numFmtId="0" fontId="25" fillId="2" borderId="65" xfId="1" applyFont="1" applyFill="1" applyBorder="1" applyAlignment="1">
      <alignment horizontal="left" vertical="center" shrinkToFit="1"/>
    </xf>
    <xf numFmtId="0" fontId="25" fillId="2" borderId="66" xfId="1" applyFont="1" applyFill="1" applyBorder="1" applyAlignment="1">
      <alignment horizontal="left" vertical="center" shrinkToFit="1"/>
    </xf>
    <xf numFmtId="0" fontId="25" fillId="2" borderId="47" xfId="0" applyFont="1" applyFill="1" applyBorder="1" applyAlignment="1">
      <alignment horizontal="center" vertical="center" shrinkToFit="1"/>
    </xf>
    <xf numFmtId="0" fontId="25" fillId="2" borderId="49" xfId="0" applyFont="1" applyFill="1" applyBorder="1" applyAlignment="1">
      <alignment horizontal="center" vertical="center" shrinkToFit="1"/>
    </xf>
    <xf numFmtId="0" fontId="25" fillId="2" borderId="5" xfId="1" applyFont="1" applyFill="1" applyBorder="1" applyAlignment="1">
      <alignment horizontal="center" vertical="center" shrinkToFit="1"/>
    </xf>
    <xf numFmtId="0" fontId="25" fillId="2" borderId="7" xfId="1" applyFont="1" applyFill="1" applyBorder="1" applyAlignment="1">
      <alignment horizontal="center" vertical="center" shrinkToFit="1"/>
    </xf>
    <xf numFmtId="0" fontId="25" fillId="2" borderId="86" xfId="1" applyFont="1" applyFill="1" applyBorder="1" applyAlignment="1">
      <alignment horizontal="center" vertical="center" shrinkToFit="1"/>
    </xf>
    <xf numFmtId="0" fontId="25" fillId="2" borderId="90" xfId="1" applyFont="1" applyFill="1" applyBorder="1" applyAlignment="1">
      <alignment horizontal="center" vertical="center" shrinkToFit="1"/>
    </xf>
    <xf numFmtId="0" fontId="25" fillId="2" borderId="93" xfId="1" applyFont="1" applyFill="1" applyBorder="1" applyAlignment="1">
      <alignment horizontal="center" vertical="center" shrinkToFit="1"/>
    </xf>
    <xf numFmtId="180" fontId="25" fillId="3" borderId="94" xfId="1" applyNumberFormat="1" applyFont="1" applyFill="1" applyBorder="1" applyAlignment="1">
      <alignment horizontal="center" vertical="center" shrinkToFit="1"/>
    </xf>
    <xf numFmtId="180" fontId="25" fillId="3" borderId="91" xfId="1" applyNumberFormat="1" applyFont="1" applyFill="1" applyBorder="1" applyAlignment="1">
      <alignment horizontal="center" vertical="center" shrinkToFit="1"/>
    </xf>
    <xf numFmtId="0" fontId="25" fillId="2" borderId="87" xfId="1" applyFont="1" applyFill="1" applyBorder="1" applyAlignment="1">
      <alignment vertical="center" wrapText="1" shrinkToFit="1"/>
    </xf>
    <xf numFmtId="0" fontId="25" fillId="2" borderId="21" xfId="1" applyFont="1" applyFill="1" applyBorder="1" applyAlignment="1">
      <alignment vertical="center" shrinkToFit="1"/>
    </xf>
    <xf numFmtId="0" fontId="25" fillId="2" borderId="47" xfId="1" applyNumberFormat="1" applyFont="1" applyFill="1" applyBorder="1" applyAlignment="1">
      <alignment horizontal="center" vertical="center" shrinkToFit="1"/>
    </xf>
    <xf numFmtId="0" fontId="25" fillId="2" borderId="49" xfId="1" applyNumberFormat="1" applyFont="1" applyFill="1" applyBorder="1" applyAlignment="1">
      <alignment horizontal="center" vertical="center" shrinkToFit="1"/>
    </xf>
    <xf numFmtId="0" fontId="25" fillId="2" borderId="61" xfId="1" applyNumberFormat="1" applyFont="1" applyFill="1" applyBorder="1" applyAlignment="1">
      <alignment horizontal="center" vertical="center" shrinkToFit="1"/>
    </xf>
    <xf numFmtId="0" fontId="25" fillId="2" borderId="60" xfId="1" applyNumberFormat="1" applyFont="1" applyFill="1" applyBorder="1" applyAlignment="1">
      <alignment horizontal="center" vertical="center" shrinkToFit="1"/>
    </xf>
    <xf numFmtId="0" fontId="25" fillId="2" borderId="45" xfId="1" applyFont="1" applyFill="1" applyBorder="1" applyAlignment="1">
      <alignment vertical="center" shrinkToFit="1"/>
    </xf>
    <xf numFmtId="0" fontId="25" fillId="2" borderId="46" xfId="1" applyFont="1" applyFill="1" applyBorder="1" applyAlignment="1">
      <alignment vertical="center" shrinkToFit="1"/>
    </xf>
    <xf numFmtId="0" fontId="25" fillId="2" borderId="80" xfId="1" applyFont="1" applyFill="1" applyBorder="1" applyAlignment="1">
      <alignment vertical="center" shrinkToFit="1"/>
    </xf>
    <xf numFmtId="176" fontId="25" fillId="2" borderId="50" xfId="1" applyNumberFormat="1" applyFont="1" applyFill="1" applyBorder="1" applyAlignment="1">
      <alignment vertical="center" shrinkToFit="1"/>
    </xf>
    <xf numFmtId="176" fontId="25" fillId="2" borderId="51" xfId="1" applyNumberFormat="1" applyFont="1" applyFill="1" applyBorder="1" applyAlignment="1">
      <alignment vertical="center" shrinkToFit="1"/>
    </xf>
    <xf numFmtId="0" fontId="25" fillId="2" borderId="31" xfId="1" applyFont="1" applyFill="1" applyBorder="1" applyAlignment="1">
      <alignment vertical="center" shrinkToFit="1"/>
    </xf>
    <xf numFmtId="0" fontId="25" fillId="2" borderId="24" xfId="1" applyFont="1" applyFill="1" applyBorder="1" applyAlignment="1">
      <alignment vertical="center" shrinkToFit="1"/>
    </xf>
    <xf numFmtId="0" fontId="25" fillId="2" borderId="86" xfId="1" applyFont="1" applyFill="1" applyBorder="1" applyAlignment="1">
      <alignment vertical="center" shrinkToFit="1"/>
    </xf>
    <xf numFmtId="0" fontId="25" fillId="2" borderId="25" xfId="1" applyFont="1" applyFill="1" applyBorder="1" applyAlignment="1">
      <alignment vertical="center" shrinkToFit="1"/>
    </xf>
    <xf numFmtId="0" fontId="25" fillId="2" borderId="18" xfId="1" applyFont="1" applyFill="1" applyBorder="1" applyAlignment="1">
      <alignment vertical="center" shrinkToFit="1"/>
    </xf>
    <xf numFmtId="0" fontId="25" fillId="2" borderId="20" xfId="1" applyFont="1" applyFill="1" applyBorder="1" applyAlignment="1">
      <alignment vertical="center" shrinkToFit="1"/>
    </xf>
    <xf numFmtId="176" fontId="25" fillId="3" borderId="15" xfId="1" applyNumberFormat="1" applyFont="1" applyFill="1" applyBorder="1" applyAlignment="1">
      <alignment horizontal="center" vertical="center" shrinkToFit="1"/>
    </xf>
    <xf numFmtId="176" fontId="25" fillId="3" borderId="19" xfId="1" applyNumberFormat="1" applyFont="1" applyFill="1" applyBorder="1" applyAlignment="1">
      <alignment horizontal="center" vertical="center" shrinkToFit="1"/>
    </xf>
    <xf numFmtId="0" fontId="25" fillId="2" borderId="198" xfId="1" applyFont="1" applyFill="1" applyBorder="1" applyAlignment="1">
      <alignment horizontal="center" vertical="center" shrinkToFit="1"/>
    </xf>
    <xf numFmtId="178" fontId="25" fillId="3" borderId="198" xfId="1" applyNumberFormat="1" applyFont="1" applyFill="1" applyBorder="1" applyAlignment="1">
      <alignment horizontal="center" vertical="center" shrinkToFit="1"/>
    </xf>
    <xf numFmtId="176" fontId="25" fillId="2" borderId="198" xfId="1" applyNumberFormat="1" applyFont="1" applyFill="1" applyBorder="1" applyAlignment="1">
      <alignment horizontal="center" vertical="center" shrinkToFit="1"/>
    </xf>
    <xf numFmtId="0" fontId="25" fillId="3" borderId="27" xfId="1" applyFont="1" applyFill="1" applyBorder="1" applyAlignment="1">
      <alignment horizontal="center" vertical="center" shrinkToFit="1"/>
    </xf>
    <xf numFmtId="0" fontId="25" fillId="3" borderId="44" xfId="1" applyFont="1" applyFill="1" applyBorder="1" applyAlignment="1">
      <alignment horizontal="center" vertical="center" shrinkToFit="1"/>
    </xf>
    <xf numFmtId="182" fontId="25" fillId="2" borderId="21" xfId="1" applyNumberFormat="1" applyFont="1" applyFill="1" applyBorder="1" applyAlignment="1">
      <alignment horizontal="center" vertical="center" shrinkToFit="1"/>
    </xf>
    <xf numFmtId="182" fontId="25" fillId="2" borderId="34" xfId="1" applyNumberFormat="1" applyFont="1" applyFill="1" applyBorder="1" applyAlignment="1">
      <alignment horizontal="center" vertical="center" shrinkToFit="1"/>
    </xf>
    <xf numFmtId="0" fontId="25" fillId="2" borderId="17" xfId="1" applyFont="1" applyFill="1" applyBorder="1" applyAlignment="1">
      <alignment vertical="center" wrapText="1"/>
    </xf>
    <xf numFmtId="0" fontId="25" fillId="2" borderId="18" xfId="1" applyFont="1" applyFill="1" applyBorder="1" applyAlignment="1">
      <alignment vertical="center"/>
    </xf>
    <xf numFmtId="0" fontId="25" fillId="2" borderId="20" xfId="1" applyFont="1" applyFill="1" applyBorder="1" applyAlignment="1">
      <alignment vertical="center"/>
    </xf>
    <xf numFmtId="0" fontId="25" fillId="2" borderId="21" xfId="1" applyFont="1" applyFill="1" applyBorder="1" applyAlignment="1">
      <alignment vertical="center"/>
    </xf>
    <xf numFmtId="0" fontId="25" fillId="2" borderId="0" xfId="1" applyFont="1" applyFill="1" applyBorder="1" applyAlignment="1">
      <alignment vertical="center"/>
    </xf>
    <xf numFmtId="0" fontId="25" fillId="2" borderId="34" xfId="1" applyFont="1" applyFill="1" applyBorder="1" applyAlignment="1">
      <alignment vertical="center"/>
    </xf>
    <xf numFmtId="178" fontId="25" fillId="2" borderId="54" xfId="1" applyNumberFormat="1" applyFont="1" applyFill="1" applyBorder="1" applyAlignment="1">
      <alignment horizontal="center" vertical="center" shrinkToFit="1"/>
    </xf>
    <xf numFmtId="178" fontId="25" fillId="2" borderId="154" xfId="1" applyNumberFormat="1" applyFont="1" applyFill="1" applyBorder="1" applyAlignment="1">
      <alignment horizontal="center" vertical="center" shrinkToFit="1"/>
    </xf>
    <xf numFmtId="178" fontId="25" fillId="2" borderId="135" xfId="1" applyNumberFormat="1" applyFont="1" applyFill="1" applyBorder="1" applyAlignment="1">
      <alignment horizontal="center" vertical="center" shrinkToFit="1"/>
    </xf>
    <xf numFmtId="178" fontId="25" fillId="2" borderId="56" xfId="1" applyNumberFormat="1" applyFont="1" applyFill="1" applyBorder="1" applyAlignment="1">
      <alignment horizontal="center" vertical="center" shrinkToFit="1"/>
    </xf>
    <xf numFmtId="178" fontId="25" fillId="2" borderId="26" xfId="1" applyNumberFormat="1" applyFont="1" applyFill="1" applyBorder="1" applyAlignment="1">
      <alignment horizontal="center" vertical="center" shrinkToFit="1"/>
    </xf>
    <xf numFmtId="178" fontId="25" fillId="2" borderId="115" xfId="1" applyNumberFormat="1" applyFont="1" applyFill="1" applyBorder="1" applyAlignment="1">
      <alignment horizontal="center" vertical="center" shrinkToFit="1"/>
    </xf>
    <xf numFmtId="0" fontId="25" fillId="2" borderId="72" xfId="1" applyNumberFormat="1" applyFont="1" applyFill="1" applyBorder="1" applyAlignment="1">
      <alignment horizontal="center" vertical="center" shrinkToFit="1"/>
    </xf>
    <xf numFmtId="0" fontId="25" fillId="2" borderId="73" xfId="1" applyNumberFormat="1" applyFont="1" applyFill="1" applyBorder="1" applyAlignment="1">
      <alignment horizontal="center" vertical="center" shrinkToFit="1"/>
    </xf>
    <xf numFmtId="178" fontId="25" fillId="2" borderId="72" xfId="1" applyNumberFormat="1" applyFont="1" applyFill="1" applyBorder="1" applyAlignment="1">
      <alignment horizontal="right" vertical="center" shrinkToFit="1"/>
    </xf>
    <xf numFmtId="178" fontId="25" fillId="2" borderId="73" xfId="1" applyNumberFormat="1" applyFont="1" applyFill="1" applyBorder="1" applyAlignment="1">
      <alignment horizontal="right" vertical="center" shrinkToFit="1"/>
    </xf>
    <xf numFmtId="0" fontId="25" fillId="2" borderId="17" xfId="1" applyFont="1" applyFill="1" applyBorder="1" applyAlignment="1">
      <alignment vertical="center" shrinkToFit="1"/>
    </xf>
    <xf numFmtId="0" fontId="25" fillId="2" borderId="158" xfId="1" applyFont="1" applyFill="1" applyBorder="1" applyAlignment="1">
      <alignment vertical="center" shrinkToFit="1"/>
    </xf>
    <xf numFmtId="0" fontId="25" fillId="2" borderId="148" xfId="1" applyFont="1" applyFill="1" applyBorder="1" applyAlignment="1">
      <alignment vertical="center" shrinkToFit="1"/>
    </xf>
    <xf numFmtId="0" fontId="25" fillId="2" borderId="51" xfId="1" applyFont="1" applyFill="1" applyBorder="1" applyAlignment="1">
      <alignment vertical="center" shrinkToFit="1"/>
    </xf>
    <xf numFmtId="176" fontId="25" fillId="2" borderId="47" xfId="1" applyNumberFormat="1" applyFont="1" applyFill="1" applyBorder="1" applyAlignment="1">
      <alignment horizontal="right" vertical="center" shrinkToFit="1"/>
    </xf>
    <xf numFmtId="176" fontId="25" fillId="2" borderId="49" xfId="1" applyNumberFormat="1" applyFont="1" applyFill="1" applyBorder="1" applyAlignment="1">
      <alignment horizontal="right" vertical="center" shrinkToFit="1"/>
    </xf>
    <xf numFmtId="0" fontId="25" fillId="2" borderId="161" xfId="1" applyFont="1" applyFill="1" applyBorder="1" applyAlignment="1">
      <alignment vertical="center" shrinkToFit="1"/>
    </xf>
    <xf numFmtId="176" fontId="25" fillId="2" borderId="80" xfId="1" applyNumberFormat="1" applyFont="1" applyFill="1" applyBorder="1" applyAlignment="1">
      <alignment horizontal="center" vertical="center" shrinkToFit="1"/>
    </xf>
    <xf numFmtId="176" fontId="25" fillId="2" borderId="91" xfId="1" applyNumberFormat="1" applyFont="1" applyFill="1" applyBorder="1" applyAlignment="1">
      <alignment horizontal="center" vertical="center" shrinkToFit="1"/>
    </xf>
    <xf numFmtId="0" fontId="25" fillId="2" borderId="15" xfId="1" applyFont="1" applyFill="1" applyBorder="1" applyAlignment="1">
      <alignment vertical="center" shrinkToFit="1"/>
    </xf>
    <xf numFmtId="0" fontId="24" fillId="2" borderId="157" xfId="1" applyFont="1" applyFill="1" applyBorder="1" applyAlignment="1">
      <alignment horizontal="center" vertical="center" textRotation="255" wrapText="1" shrinkToFit="1"/>
    </xf>
    <xf numFmtId="0" fontId="24" fillId="2" borderId="157" xfId="1" applyFont="1" applyFill="1" applyBorder="1" applyAlignment="1">
      <alignment horizontal="center" vertical="center" textRotation="255" shrinkToFit="1"/>
    </xf>
    <xf numFmtId="0" fontId="24" fillId="2" borderId="159" xfId="1" applyFont="1" applyFill="1" applyBorder="1" applyAlignment="1">
      <alignment horizontal="center" vertical="center" textRotation="255" shrinkToFit="1"/>
    </xf>
    <xf numFmtId="178" fontId="25" fillId="2" borderId="36" xfId="1" applyNumberFormat="1" applyFont="1" applyFill="1" applyBorder="1" applyAlignment="1">
      <alignment horizontal="center" vertical="center" shrinkToFit="1"/>
    </xf>
    <xf numFmtId="178" fontId="25" fillId="2" borderId="150" xfId="1" applyNumberFormat="1" applyFont="1" applyFill="1" applyBorder="1" applyAlignment="1">
      <alignment horizontal="center" vertical="center" shrinkToFit="1"/>
    </xf>
    <xf numFmtId="178" fontId="25" fillId="2" borderId="67" xfId="1" applyNumberFormat="1" applyFont="1" applyFill="1" applyBorder="1" applyAlignment="1">
      <alignment horizontal="center" vertical="center" shrinkToFit="1"/>
    </xf>
    <xf numFmtId="178" fontId="25" fillId="2" borderId="37" xfId="1" applyNumberFormat="1" applyFont="1" applyFill="1" applyBorder="1" applyAlignment="1">
      <alignment horizontal="center" vertical="center" shrinkToFit="1"/>
    </xf>
    <xf numFmtId="178" fontId="25" fillId="2" borderId="162" xfId="1" applyNumberFormat="1" applyFont="1" applyFill="1" applyBorder="1" applyAlignment="1">
      <alignment horizontal="center" vertical="center" shrinkToFit="1"/>
    </xf>
    <xf numFmtId="178" fontId="25" fillId="2" borderId="79" xfId="1" applyNumberFormat="1" applyFont="1" applyFill="1" applyBorder="1" applyAlignment="1">
      <alignment horizontal="center" vertical="center" shrinkToFit="1"/>
    </xf>
    <xf numFmtId="176" fontId="25" fillId="2" borderId="17" xfId="1" applyNumberFormat="1" applyFont="1" applyFill="1" applyBorder="1" applyAlignment="1">
      <alignment horizontal="right" vertical="center" shrinkToFit="1"/>
    </xf>
    <xf numFmtId="176" fontId="25" fillId="2" borderId="20" xfId="1" applyNumberFormat="1" applyFont="1" applyFill="1" applyBorder="1" applyAlignment="1">
      <alignment horizontal="right" vertical="center" shrinkToFit="1"/>
    </xf>
    <xf numFmtId="176" fontId="30" fillId="2" borderId="43" xfId="1" applyNumberFormat="1" applyFont="1" applyFill="1" applyBorder="1" applyAlignment="1">
      <alignment horizontal="center" vertical="center" shrinkToFit="1"/>
    </xf>
    <xf numFmtId="176" fontId="30" fillId="2" borderId="14" xfId="1" applyNumberFormat="1" applyFont="1" applyFill="1" applyBorder="1" applyAlignment="1">
      <alignment horizontal="center" vertical="center" shrinkToFit="1"/>
    </xf>
    <xf numFmtId="176" fontId="30" fillId="2" borderId="44" xfId="1" applyNumberFormat="1" applyFont="1" applyFill="1" applyBorder="1" applyAlignment="1">
      <alignment horizontal="center" vertical="center" shrinkToFit="1"/>
    </xf>
    <xf numFmtId="0" fontId="30" fillId="2" borderId="72" xfId="1" applyFont="1" applyFill="1" applyBorder="1" applyAlignment="1">
      <alignment vertical="center" shrinkToFit="1"/>
    </xf>
    <xf numFmtId="0" fontId="30" fillId="2" borderId="14" xfId="1" applyFont="1" applyFill="1" applyBorder="1" applyAlignment="1">
      <alignment vertical="center" shrinkToFit="1"/>
    </xf>
    <xf numFmtId="0" fontId="30" fillId="2" borderId="44" xfId="1" applyFont="1" applyFill="1" applyBorder="1" applyAlignment="1">
      <alignment vertical="center" shrinkToFit="1"/>
    </xf>
    <xf numFmtId="0" fontId="30" fillId="2" borderId="43" xfId="1" applyNumberFormat="1" applyFont="1" applyFill="1" applyBorder="1" applyAlignment="1">
      <alignment horizontal="center" vertical="center" shrinkToFit="1"/>
    </xf>
    <xf numFmtId="0" fontId="30" fillId="2" borderId="44" xfId="1" applyNumberFormat="1" applyFont="1" applyFill="1" applyBorder="1" applyAlignment="1">
      <alignment horizontal="center" vertical="center" shrinkToFit="1"/>
    </xf>
    <xf numFmtId="193" fontId="30" fillId="2" borderId="165" xfId="0" applyNumberFormat="1" applyFont="1" applyFill="1" applyBorder="1" applyAlignment="1">
      <alignment horizontal="right" vertical="center" shrinkToFit="1"/>
    </xf>
    <xf numFmtId="0" fontId="30" fillId="2" borderId="3" xfId="1" applyFont="1" applyFill="1" applyBorder="1" applyAlignment="1">
      <alignment vertical="center" wrapText="1" shrinkToFit="1"/>
    </xf>
    <xf numFmtId="0" fontId="30" fillId="2" borderId="4" xfId="1" applyFont="1" applyFill="1" applyBorder="1" applyAlignment="1">
      <alignment vertical="center" wrapText="1" shrinkToFit="1"/>
    </xf>
    <xf numFmtId="0" fontId="30" fillId="2" borderId="55" xfId="1" applyFont="1" applyFill="1" applyBorder="1" applyAlignment="1">
      <alignment vertical="center" wrapText="1" shrinkToFit="1"/>
    </xf>
    <xf numFmtId="0" fontId="30" fillId="2" borderId="5" xfId="1" applyFont="1" applyFill="1" applyBorder="1" applyAlignment="1">
      <alignment vertical="center" wrapText="1" shrinkToFit="1"/>
    </xf>
    <xf numFmtId="0" fontId="30" fillId="2" borderId="0" xfId="1" applyFont="1" applyFill="1" applyBorder="1" applyAlignment="1">
      <alignment vertical="center" wrapText="1" shrinkToFit="1"/>
    </xf>
    <xf numFmtId="0" fontId="30" fillId="2" borderId="34" xfId="1" applyFont="1" applyFill="1" applyBorder="1" applyAlignment="1">
      <alignment vertical="center" wrapText="1" shrinkToFit="1"/>
    </xf>
    <xf numFmtId="0" fontId="30" fillId="2" borderId="87" xfId="1" applyFont="1" applyFill="1" applyBorder="1" applyAlignment="1">
      <alignment horizontal="center" vertical="center" wrapText="1" shrinkToFit="1"/>
    </xf>
    <xf numFmtId="0" fontId="30" fillId="2" borderId="4" xfId="1" applyFont="1" applyFill="1" applyBorder="1" applyAlignment="1">
      <alignment horizontal="center" vertical="center" wrapText="1" shrinkToFit="1"/>
    </xf>
    <xf numFmtId="0" fontId="30" fillId="2" borderId="55" xfId="1" applyFont="1" applyFill="1" applyBorder="1" applyAlignment="1">
      <alignment horizontal="center" vertical="center" wrapText="1" shrinkToFit="1"/>
    </xf>
    <xf numFmtId="0" fontId="30" fillId="2" borderId="21" xfId="1" applyFont="1" applyFill="1" applyBorder="1" applyAlignment="1">
      <alignment horizontal="center" vertical="center" wrapText="1" shrinkToFit="1"/>
    </xf>
    <xf numFmtId="0" fontId="30" fillId="2" borderId="0" xfId="1" applyFont="1" applyFill="1" applyBorder="1" applyAlignment="1">
      <alignment horizontal="center" vertical="center" wrapText="1" shrinkToFit="1"/>
    </xf>
    <xf numFmtId="0" fontId="30" fillId="2" borderId="34" xfId="1" applyFont="1" applyFill="1" applyBorder="1" applyAlignment="1">
      <alignment horizontal="center" vertical="center" wrapText="1" shrinkToFit="1"/>
    </xf>
    <xf numFmtId="0" fontId="30" fillId="2" borderId="87" xfId="1" applyNumberFormat="1" applyFont="1" applyFill="1" applyBorder="1" applyAlignment="1">
      <alignment horizontal="center" vertical="center" shrinkToFit="1"/>
    </xf>
    <xf numFmtId="0" fontId="30" fillId="2" borderId="55" xfId="1" applyNumberFormat="1" applyFont="1" applyFill="1" applyBorder="1" applyAlignment="1">
      <alignment horizontal="center" vertical="center" shrinkToFit="1"/>
    </xf>
    <xf numFmtId="0" fontId="30" fillId="2" borderId="64" xfId="1" applyNumberFormat="1" applyFont="1" applyFill="1" applyBorder="1" applyAlignment="1">
      <alignment horizontal="center" vertical="center" shrinkToFit="1"/>
    </xf>
    <xf numFmtId="0" fontId="30" fillId="2" borderId="66" xfId="1" applyNumberFormat="1" applyFont="1" applyFill="1" applyBorder="1" applyAlignment="1">
      <alignment horizontal="center" vertical="center" shrinkToFit="1"/>
    </xf>
    <xf numFmtId="0" fontId="30" fillId="2" borderId="168" xfId="1" applyFont="1" applyFill="1" applyBorder="1" applyAlignment="1">
      <alignment vertical="center" shrinkToFit="1"/>
    </xf>
    <xf numFmtId="0" fontId="30" fillId="2" borderId="59" xfId="1" applyFont="1" applyFill="1" applyBorder="1" applyAlignment="1">
      <alignment vertical="center" shrinkToFit="1"/>
    </xf>
    <xf numFmtId="0" fontId="30" fillId="2" borderId="60" xfId="1" applyFont="1" applyFill="1" applyBorder="1" applyAlignment="1">
      <alignment vertical="center" shrinkToFit="1"/>
    </xf>
    <xf numFmtId="176" fontId="30" fillId="2" borderId="151" xfId="1" applyNumberFormat="1" applyFont="1" applyFill="1" applyBorder="1" applyAlignment="1">
      <alignment horizontal="right" vertical="center" shrinkToFit="1"/>
    </xf>
    <xf numFmtId="0" fontId="30" fillId="2" borderId="161" xfId="1" applyFont="1" applyFill="1" applyBorder="1" applyAlignment="1">
      <alignment vertical="center" shrinkToFit="1"/>
    </xf>
    <xf numFmtId="0" fontId="30" fillId="2" borderId="46" xfId="1" applyFont="1" applyFill="1" applyBorder="1" applyAlignment="1">
      <alignment vertical="center" shrinkToFit="1"/>
    </xf>
    <xf numFmtId="0" fontId="30" fillId="2" borderId="80" xfId="1" applyFont="1" applyFill="1" applyBorder="1" applyAlignment="1">
      <alignment vertical="center" shrinkToFit="1"/>
    </xf>
    <xf numFmtId="176" fontId="30" fillId="2" borderId="169" xfId="1" applyNumberFormat="1" applyFont="1" applyFill="1" applyBorder="1" applyAlignment="1">
      <alignment horizontal="right" vertical="center" shrinkToFit="1"/>
    </xf>
    <xf numFmtId="0" fontId="30" fillId="2" borderId="72" xfId="1" applyNumberFormat="1" applyFont="1" applyFill="1" applyBorder="1" applyAlignment="1">
      <alignment horizontal="center" vertical="center" shrinkToFit="1"/>
    </xf>
    <xf numFmtId="0" fontId="30" fillId="2" borderId="73" xfId="1" applyNumberFormat="1" applyFont="1" applyFill="1" applyBorder="1" applyAlignment="1">
      <alignment horizontal="center" vertical="center" shrinkToFit="1"/>
    </xf>
    <xf numFmtId="0" fontId="30" fillId="2" borderId="21" xfId="1" applyNumberFormat="1" applyFont="1" applyFill="1" applyBorder="1" applyAlignment="1">
      <alignment horizontal="center" vertical="center" shrinkToFit="1"/>
    </xf>
    <xf numFmtId="0" fontId="30" fillId="2" borderId="34" xfId="1" applyNumberFormat="1" applyFont="1" applyFill="1" applyBorder="1" applyAlignment="1">
      <alignment horizontal="center" vertical="center" shrinkToFit="1"/>
    </xf>
    <xf numFmtId="193" fontId="30" fillId="2" borderId="54" xfId="0" applyNumberFormat="1" applyFont="1" applyFill="1" applyBorder="1" applyAlignment="1">
      <alignment horizontal="center" vertical="center" shrinkToFit="1"/>
    </xf>
    <xf numFmtId="193" fontId="30" fillId="2" borderId="154" xfId="0" applyNumberFormat="1" applyFont="1" applyFill="1" applyBorder="1" applyAlignment="1">
      <alignment horizontal="center" vertical="center" shrinkToFit="1"/>
    </xf>
    <xf numFmtId="193" fontId="30" fillId="2" borderId="135" xfId="0" applyNumberFormat="1" applyFont="1" applyFill="1" applyBorder="1" applyAlignment="1">
      <alignment horizontal="center" vertical="center" shrinkToFit="1"/>
    </xf>
    <xf numFmtId="193" fontId="30" fillId="2" borderId="36" xfId="0" applyNumberFormat="1" applyFont="1" applyFill="1" applyBorder="1" applyAlignment="1">
      <alignment horizontal="center" vertical="center" shrinkToFit="1"/>
    </xf>
    <xf numFmtId="193" fontId="30" fillId="2" borderId="150" xfId="0" applyNumberFormat="1" applyFont="1" applyFill="1" applyBorder="1" applyAlignment="1">
      <alignment horizontal="center" vertical="center" shrinkToFit="1"/>
    </xf>
    <xf numFmtId="193" fontId="30" fillId="2" borderId="67" xfId="0" applyNumberFormat="1" applyFont="1" applyFill="1" applyBorder="1" applyAlignment="1">
      <alignment horizontal="center" vertical="center" shrinkToFit="1"/>
    </xf>
    <xf numFmtId="193" fontId="30" fillId="2" borderId="56" xfId="0" applyNumberFormat="1" applyFont="1" applyFill="1" applyBorder="1" applyAlignment="1">
      <alignment horizontal="center" vertical="center" shrinkToFit="1"/>
    </xf>
    <xf numFmtId="193" fontId="30" fillId="2" borderId="26" xfId="0" applyNumberFormat="1" applyFont="1" applyFill="1" applyBorder="1" applyAlignment="1">
      <alignment horizontal="center" vertical="center" shrinkToFit="1"/>
    </xf>
    <xf numFmtId="193" fontId="30" fillId="2" borderId="115" xfId="0" applyNumberFormat="1" applyFont="1" applyFill="1" applyBorder="1" applyAlignment="1">
      <alignment horizontal="center" vertical="center" shrinkToFit="1"/>
    </xf>
    <xf numFmtId="193" fontId="30" fillId="2" borderId="37" xfId="0" applyNumberFormat="1" applyFont="1" applyFill="1" applyBorder="1" applyAlignment="1">
      <alignment horizontal="center" vertical="center" shrinkToFit="1"/>
    </xf>
    <xf numFmtId="193" fontId="30" fillId="2" borderId="162" xfId="0" applyNumberFormat="1" applyFont="1" applyFill="1" applyBorder="1" applyAlignment="1">
      <alignment horizontal="center" vertical="center" shrinkToFit="1"/>
    </xf>
    <xf numFmtId="193" fontId="30" fillId="2" borderId="79" xfId="0" applyNumberFormat="1" applyFont="1" applyFill="1" applyBorder="1" applyAlignment="1">
      <alignment horizontal="center" vertical="center" shrinkToFit="1"/>
    </xf>
    <xf numFmtId="193" fontId="30" fillId="2" borderId="151" xfId="0" applyNumberFormat="1" applyFont="1" applyFill="1" applyBorder="1" applyAlignment="1">
      <alignment horizontal="right" vertical="center" shrinkToFit="1"/>
    </xf>
    <xf numFmtId="0" fontId="25" fillId="2" borderId="168" xfId="1" applyFont="1" applyFill="1" applyBorder="1" applyAlignment="1">
      <alignment vertical="center" shrinkToFit="1"/>
    </xf>
    <xf numFmtId="176" fontId="25" fillId="2" borderId="165" xfId="1" applyNumberFormat="1" applyFont="1" applyFill="1" applyBorder="1" applyAlignment="1">
      <alignment horizontal="right" vertical="center" shrinkToFit="1"/>
    </xf>
    <xf numFmtId="198" fontId="25" fillId="2" borderId="48" xfId="1" applyNumberFormat="1" applyFont="1" applyFill="1" applyBorder="1" applyAlignment="1">
      <alignment horizontal="center" vertical="center" shrinkToFit="1"/>
    </xf>
    <xf numFmtId="198" fontId="25" fillId="2" borderId="49" xfId="1" applyNumberFormat="1" applyFont="1" applyFill="1" applyBorder="1" applyAlignment="1">
      <alignment horizontal="center" vertical="center" shrinkToFit="1"/>
    </xf>
    <xf numFmtId="0" fontId="25" fillId="2" borderId="48" xfId="1" applyFont="1" applyFill="1" applyBorder="1" applyAlignment="1">
      <alignment vertical="center" shrinkToFit="1"/>
    </xf>
    <xf numFmtId="0" fontId="25" fillId="2" borderId="49" xfId="1" applyFont="1" applyFill="1" applyBorder="1" applyAlignment="1">
      <alignment vertical="center" shrinkToFit="1"/>
    </xf>
    <xf numFmtId="176" fontId="25" fillId="2" borderId="185" xfId="1" applyNumberFormat="1" applyFont="1" applyFill="1" applyBorder="1" applyAlignment="1">
      <alignment horizontal="center" vertical="center" shrinkToFit="1"/>
    </xf>
    <xf numFmtId="176" fontId="25" fillId="2" borderId="186" xfId="1" applyNumberFormat="1" applyFont="1" applyFill="1" applyBorder="1" applyAlignment="1">
      <alignment horizontal="center" vertical="center" shrinkToFit="1"/>
    </xf>
    <xf numFmtId="176" fontId="25" fillId="2" borderId="187" xfId="1" applyNumberFormat="1" applyFont="1" applyFill="1" applyBorder="1" applyAlignment="1">
      <alignment horizontal="center" vertical="center" shrinkToFit="1"/>
    </xf>
    <xf numFmtId="0" fontId="25" fillId="2" borderId="155" xfId="1" applyFont="1" applyFill="1" applyBorder="1" applyAlignment="1">
      <alignment vertical="center" shrinkToFit="1"/>
    </xf>
    <xf numFmtId="176" fontId="25" fillId="2" borderId="50" xfId="1" applyNumberFormat="1" applyFont="1" applyFill="1" applyBorder="1" applyAlignment="1">
      <alignment horizontal="right" vertical="center" shrinkToFit="1"/>
    </xf>
    <xf numFmtId="176" fontId="25" fillId="2" borderId="51" xfId="1" applyNumberFormat="1" applyFont="1" applyFill="1" applyBorder="1" applyAlignment="1">
      <alignment horizontal="right" vertical="center" shrinkToFit="1"/>
    </xf>
    <xf numFmtId="0" fontId="30" fillId="2" borderId="17" xfId="1" applyFont="1" applyFill="1" applyBorder="1" applyAlignment="1">
      <alignment horizontal="center" vertical="center" shrinkToFit="1"/>
    </xf>
    <xf numFmtId="0" fontId="30" fillId="2" borderId="48" xfId="1" applyFont="1" applyFill="1" applyBorder="1" applyAlignment="1">
      <alignment horizontal="center" vertical="center" shrinkToFit="1"/>
    </xf>
    <xf numFmtId="0" fontId="30" fillId="2" borderId="49" xfId="1" applyFont="1" applyFill="1" applyBorder="1" applyAlignment="1">
      <alignment horizontal="center" vertical="center" shrinkToFit="1"/>
    </xf>
    <xf numFmtId="176" fontId="30" fillId="2" borderId="164" xfId="1" applyNumberFormat="1" applyFont="1" applyFill="1" applyBorder="1" applyAlignment="1">
      <alignment horizontal="right" vertical="center" shrinkToFit="1"/>
    </xf>
    <xf numFmtId="0" fontId="32" fillId="2" borderId="11" xfId="1" applyFont="1" applyFill="1" applyBorder="1" applyAlignment="1">
      <alignment vertical="center" shrinkToFit="1"/>
    </xf>
    <xf numFmtId="176" fontId="32" fillId="2" borderId="11" xfId="1" applyNumberFormat="1" applyFont="1" applyFill="1" applyBorder="1" applyAlignment="1">
      <alignment horizontal="right" vertical="center" shrinkToFit="1"/>
    </xf>
    <xf numFmtId="0" fontId="25" fillId="3" borderId="3" xfId="0" applyFont="1" applyFill="1" applyBorder="1" applyAlignment="1">
      <alignment vertical="center" shrinkToFit="1"/>
    </xf>
    <xf numFmtId="0" fontId="25" fillId="3" borderId="4" xfId="0" applyFont="1" applyFill="1" applyBorder="1" applyAlignment="1">
      <alignment vertical="center" shrinkToFit="1"/>
    </xf>
    <xf numFmtId="0" fontId="25" fillId="3" borderId="30" xfId="0" applyFont="1" applyFill="1" applyBorder="1" applyAlignment="1">
      <alignment vertical="center" shrinkToFit="1"/>
    </xf>
    <xf numFmtId="0" fontId="25" fillId="3" borderId="5" xfId="0" applyFont="1" applyFill="1" applyBorder="1" applyAlignment="1">
      <alignment vertical="center" shrinkToFit="1"/>
    </xf>
    <xf numFmtId="0" fontId="25" fillId="3" borderId="0" xfId="0" applyFont="1" applyFill="1" applyBorder="1" applyAlignment="1">
      <alignment vertical="center" shrinkToFit="1"/>
    </xf>
    <xf numFmtId="0" fontId="25" fillId="3" borderId="6" xfId="0" applyFont="1" applyFill="1" applyBorder="1" applyAlignment="1">
      <alignment vertical="center" shrinkToFit="1"/>
    </xf>
    <xf numFmtId="0" fontId="25" fillId="3" borderId="7" xfId="0" applyFont="1" applyFill="1" applyBorder="1" applyAlignment="1">
      <alignment vertical="center" shrinkToFit="1"/>
    </xf>
    <xf numFmtId="0" fontId="25" fillId="3" borderId="8" xfId="0" applyFont="1" applyFill="1" applyBorder="1" applyAlignment="1">
      <alignment vertical="center" shrinkToFit="1"/>
    </xf>
    <xf numFmtId="0" fontId="25" fillId="3" borderId="13" xfId="0" applyFont="1" applyFill="1" applyBorder="1" applyAlignment="1">
      <alignment vertical="center" shrinkToFit="1"/>
    </xf>
    <xf numFmtId="0" fontId="25" fillId="2" borderId="149" xfId="0" applyFont="1" applyFill="1" applyBorder="1" applyAlignment="1">
      <alignment horizontal="center" vertical="center" shrinkToFit="1"/>
    </xf>
    <xf numFmtId="0" fontId="25" fillId="2" borderId="80" xfId="0" applyFont="1" applyFill="1" applyBorder="1" applyAlignment="1">
      <alignment horizontal="center" vertical="center" shrinkToFit="1"/>
    </xf>
    <xf numFmtId="176" fontId="25" fillId="2" borderId="98" xfId="1" applyNumberFormat="1" applyFont="1" applyFill="1" applyBorder="1" applyAlignment="1">
      <alignment horizontal="center" vertical="center" shrinkToFit="1"/>
    </xf>
    <xf numFmtId="0" fontId="25" fillId="2" borderId="12" xfId="0" applyFont="1" applyFill="1" applyBorder="1" applyAlignment="1">
      <alignment vertical="center" shrinkToFit="1"/>
    </xf>
    <xf numFmtId="0" fontId="25" fillId="2" borderId="9" xfId="0" applyFont="1" applyFill="1" applyBorder="1" applyAlignment="1">
      <alignment vertical="center" shrinkToFit="1"/>
    </xf>
    <xf numFmtId="0" fontId="25" fillId="2" borderId="10" xfId="0" applyFont="1" applyFill="1" applyBorder="1" applyAlignment="1">
      <alignment vertical="center" shrinkToFit="1"/>
    </xf>
    <xf numFmtId="176" fontId="25" fillId="3" borderId="11" xfId="1" applyNumberFormat="1" applyFont="1" applyFill="1" applyBorder="1" applyAlignment="1">
      <alignment horizontal="right" vertical="center" shrinkToFit="1"/>
    </xf>
    <xf numFmtId="0" fontId="25" fillId="2" borderId="28" xfId="1" applyFont="1" applyFill="1" applyBorder="1" applyAlignment="1">
      <alignment horizontal="left" vertical="center" shrinkToFit="1"/>
    </xf>
    <xf numFmtId="177" fontId="25" fillId="0" borderId="4" xfId="0" applyNumberFormat="1" applyFont="1" applyFill="1" applyBorder="1" applyAlignment="1">
      <alignment horizontal="center" vertical="center"/>
    </xf>
    <xf numFmtId="177" fontId="25" fillId="0" borderId="30" xfId="0" applyNumberFormat="1" applyFont="1" applyFill="1" applyBorder="1" applyAlignment="1">
      <alignment horizontal="center" vertical="center"/>
    </xf>
    <xf numFmtId="177" fontId="25" fillId="3" borderId="8" xfId="0" applyNumberFormat="1" applyFont="1" applyFill="1" applyBorder="1" applyAlignment="1">
      <alignment horizontal="center" vertical="center"/>
    </xf>
    <xf numFmtId="177" fontId="25" fillId="3" borderId="13" xfId="0" applyNumberFormat="1" applyFont="1" applyFill="1" applyBorder="1" applyAlignment="1">
      <alignment horizontal="center" vertical="center"/>
    </xf>
    <xf numFmtId="177" fontId="25" fillId="2" borderId="3" xfId="0" applyNumberFormat="1" applyFont="1" applyFill="1" applyBorder="1" applyAlignment="1">
      <alignment horizontal="center" vertical="center" shrinkToFit="1"/>
    </xf>
    <xf numFmtId="177" fontId="25" fillId="2" borderId="4" xfId="0" applyNumberFormat="1" applyFont="1" applyFill="1" applyBorder="1" applyAlignment="1">
      <alignment horizontal="center" vertical="center" shrinkToFit="1"/>
    </xf>
    <xf numFmtId="177" fontId="25" fillId="2" borderId="7" xfId="0" applyNumberFormat="1" applyFont="1" applyFill="1" applyBorder="1" applyAlignment="1">
      <alignment horizontal="center" vertical="center" shrinkToFit="1"/>
    </xf>
    <xf numFmtId="177" fontId="25" fillId="2" borderId="8" xfId="0" applyNumberFormat="1" applyFont="1" applyFill="1" applyBorder="1" applyAlignment="1">
      <alignment horizontal="center" vertical="center" shrinkToFit="1"/>
    </xf>
    <xf numFmtId="176" fontId="25" fillId="2" borderId="54" xfId="1" applyNumberFormat="1" applyFont="1" applyFill="1" applyBorder="1" applyAlignment="1">
      <alignment horizontal="center" vertical="center" shrinkToFit="1"/>
    </xf>
    <xf numFmtId="176" fontId="25" fillId="2" borderId="135" xfId="1" applyNumberFormat="1" applyFont="1" applyFill="1" applyBorder="1" applyAlignment="1">
      <alignment horizontal="center" vertical="center" shrinkToFit="1"/>
    </xf>
    <xf numFmtId="0" fontId="25" fillId="0" borderId="0" xfId="0" applyFont="1" applyFill="1" applyBorder="1" applyAlignment="1">
      <alignment vertical="center"/>
    </xf>
    <xf numFmtId="176" fontId="25" fillId="2" borderId="64" xfId="1" applyNumberFormat="1" applyFont="1" applyFill="1" applyBorder="1" applyAlignment="1">
      <alignment vertical="center" shrinkToFit="1"/>
    </xf>
    <xf numFmtId="176" fontId="25" fillId="2" borderId="66" xfId="1" applyNumberFormat="1" applyFont="1" applyFill="1" applyBorder="1" applyAlignment="1">
      <alignment vertical="center" shrinkToFit="1"/>
    </xf>
    <xf numFmtId="180" fontId="25" fillId="2" borderId="149" xfId="1" applyNumberFormat="1" applyFont="1" applyFill="1" applyBorder="1" applyAlignment="1">
      <alignment horizontal="center" vertical="center" shrinkToFit="1"/>
    </xf>
    <xf numFmtId="180" fontId="25" fillId="2" borderId="80" xfId="1" applyNumberFormat="1" applyFont="1" applyFill="1" applyBorder="1" applyAlignment="1">
      <alignment horizontal="center" vertical="center" shrinkToFit="1"/>
    </xf>
    <xf numFmtId="0" fontId="4" fillId="0" borderId="5" xfId="3" applyFont="1" applyFill="1" applyBorder="1" applyAlignment="1">
      <alignment horizontal="center" vertical="center" shrinkToFit="1"/>
    </xf>
    <xf numFmtId="0" fontId="4" fillId="0" borderId="0" xfId="3" applyFont="1" applyFill="1" applyBorder="1" applyAlignment="1">
      <alignment horizontal="center" vertical="center" shrinkToFit="1"/>
    </xf>
    <xf numFmtId="0" fontId="4" fillId="3" borderId="12" xfId="3" applyFont="1" applyFill="1" applyBorder="1" applyAlignment="1">
      <alignment horizontal="center" vertical="center" shrinkToFit="1"/>
    </xf>
    <xf numFmtId="0" fontId="4" fillId="3" borderId="10" xfId="3" applyFont="1" applyFill="1" applyBorder="1" applyAlignment="1">
      <alignment horizontal="center" vertical="center" shrinkToFit="1"/>
    </xf>
    <xf numFmtId="181" fontId="4" fillId="3" borderId="12" xfId="3" applyNumberFormat="1" applyFont="1" applyFill="1" applyBorder="1" applyAlignment="1">
      <alignment horizontal="center" vertical="center" shrinkToFit="1"/>
    </xf>
    <xf numFmtId="181" fontId="4" fillId="3" borderId="10" xfId="3" applyNumberFormat="1" applyFont="1" applyFill="1" applyBorder="1" applyAlignment="1">
      <alignment horizontal="center" vertical="center" shrinkToFit="1"/>
    </xf>
    <xf numFmtId="0" fontId="4" fillId="3" borderId="9" xfId="3" applyFont="1" applyFill="1" applyBorder="1" applyAlignment="1">
      <alignment horizontal="center" vertical="center" shrinkToFit="1"/>
    </xf>
    <xf numFmtId="0" fontId="4" fillId="3" borderId="12" xfId="3" applyNumberFormat="1" applyFont="1" applyFill="1" applyBorder="1" applyAlignment="1">
      <alignment horizontal="center" vertical="center" shrinkToFit="1"/>
    </xf>
    <xf numFmtId="0" fontId="4" fillId="3" borderId="10" xfId="3" applyNumberFormat="1" applyFont="1" applyFill="1" applyBorder="1" applyAlignment="1">
      <alignment horizontal="center" vertical="center" shrinkToFit="1"/>
    </xf>
    <xf numFmtId="58" fontId="4" fillId="3" borderId="12" xfId="3" applyNumberFormat="1" applyFont="1" applyFill="1" applyBorder="1" applyAlignment="1">
      <alignment horizontal="center" vertical="center" shrinkToFit="1"/>
    </xf>
    <xf numFmtId="58" fontId="4" fillId="3" borderId="9" xfId="3" applyNumberFormat="1" applyFont="1" applyFill="1" applyBorder="1" applyAlignment="1">
      <alignment horizontal="center" vertical="center" shrinkToFit="1"/>
    </xf>
    <xf numFmtId="58" fontId="4" fillId="3" borderId="10" xfId="3" applyNumberFormat="1" applyFont="1" applyFill="1" applyBorder="1" applyAlignment="1">
      <alignment horizontal="center" vertical="center" shrinkToFit="1"/>
    </xf>
    <xf numFmtId="193" fontId="4" fillId="3" borderId="97" xfId="3" applyNumberFormat="1" applyFont="1" applyFill="1" applyBorder="1" applyAlignment="1">
      <alignment horizontal="center" wrapText="1"/>
    </xf>
    <xf numFmtId="193" fontId="4" fillId="3" borderId="98" xfId="3" applyNumberFormat="1" applyFont="1" applyFill="1" applyBorder="1" applyAlignment="1">
      <alignment horizontal="center" wrapText="1"/>
    </xf>
    <xf numFmtId="0" fontId="4" fillId="2" borderId="3" xfId="3" applyFont="1" applyFill="1" applyBorder="1" applyAlignment="1">
      <alignment vertical="center" shrinkToFit="1"/>
    </xf>
    <xf numFmtId="0" fontId="4" fillId="2" borderId="4" xfId="3" applyFont="1" applyFill="1" applyBorder="1" applyAlignment="1">
      <alignment vertical="center" shrinkToFit="1"/>
    </xf>
    <xf numFmtId="0" fontId="4" fillId="2" borderId="30" xfId="3" applyFont="1" applyFill="1" applyBorder="1" applyAlignment="1">
      <alignment vertical="center" shrinkToFit="1"/>
    </xf>
    <xf numFmtId="193" fontId="4" fillId="3" borderId="35" xfId="3" applyNumberFormat="1" applyFont="1" applyFill="1" applyBorder="1" applyAlignment="1">
      <alignment horizontal="center" wrapText="1"/>
    </xf>
    <xf numFmtId="193" fontId="4" fillId="3" borderId="38" xfId="3" applyNumberFormat="1" applyFont="1" applyFill="1" applyBorder="1" applyAlignment="1">
      <alignment horizontal="center" wrapText="1"/>
    </xf>
    <xf numFmtId="0" fontId="4" fillId="2" borderId="5" xfId="3" applyFont="1" applyFill="1" applyBorder="1" applyAlignment="1">
      <alignment vertical="center" shrinkToFit="1"/>
    </xf>
    <xf numFmtId="0" fontId="4" fillId="2" borderId="0" xfId="3" applyFont="1" applyFill="1" applyBorder="1" applyAlignment="1">
      <alignment vertical="center" shrinkToFit="1"/>
    </xf>
    <xf numFmtId="0" fontId="4" fillId="2" borderId="6" xfId="3" applyFont="1" applyFill="1" applyBorder="1" applyAlignment="1">
      <alignment vertical="center" shrinkToFit="1"/>
    </xf>
    <xf numFmtId="0" fontId="4" fillId="2" borderId="7" xfId="3" applyFont="1" applyFill="1" applyBorder="1" applyAlignment="1">
      <alignment vertical="center" shrinkToFit="1"/>
    </xf>
    <xf numFmtId="0" fontId="4" fillId="2" borderId="8" xfId="3" applyFont="1" applyFill="1" applyBorder="1" applyAlignment="1">
      <alignment vertical="center" shrinkToFit="1"/>
    </xf>
    <xf numFmtId="0" fontId="4" fillId="2" borderId="13" xfId="3" applyFont="1" applyFill="1" applyBorder="1" applyAlignment="1">
      <alignment vertical="center" shrinkToFit="1"/>
    </xf>
    <xf numFmtId="193" fontId="4" fillId="3" borderId="35" xfId="3" quotePrefix="1" applyNumberFormat="1" applyFont="1" applyFill="1" applyBorder="1" applyAlignment="1">
      <alignment horizontal="center" wrapText="1"/>
    </xf>
    <xf numFmtId="0" fontId="4" fillId="2" borderId="11" xfId="3" applyFont="1" applyFill="1" applyBorder="1" applyAlignment="1">
      <alignment horizontal="center" vertical="center" wrapText="1"/>
    </xf>
    <xf numFmtId="0" fontId="4" fillId="2" borderId="11" xfId="3" applyFont="1" applyFill="1" applyBorder="1" applyAlignment="1">
      <alignment horizontal="left" vertical="top"/>
    </xf>
    <xf numFmtId="0" fontId="4" fillId="2" borderId="3" xfId="3" applyFont="1" applyFill="1" applyBorder="1" applyAlignment="1">
      <alignment vertical="center" wrapText="1" shrinkToFit="1"/>
    </xf>
    <xf numFmtId="0" fontId="4" fillId="2" borderId="4" xfId="3" applyFont="1" applyFill="1" applyBorder="1" applyAlignment="1">
      <alignment vertical="center" wrapText="1" shrinkToFit="1"/>
    </xf>
    <xf numFmtId="0" fontId="4" fillId="2" borderId="30" xfId="3" applyFont="1" applyFill="1" applyBorder="1" applyAlignment="1">
      <alignment vertical="center" wrapText="1" shrinkToFit="1"/>
    </xf>
    <xf numFmtId="0" fontId="4" fillId="2" borderId="7" xfId="3" applyFont="1" applyFill="1" applyBorder="1" applyAlignment="1">
      <alignment vertical="center" wrapText="1" shrinkToFit="1"/>
    </xf>
    <xf numFmtId="0" fontId="4" fillId="2" borderId="8" xfId="3" applyFont="1" applyFill="1" applyBorder="1" applyAlignment="1">
      <alignment vertical="center" wrapText="1" shrinkToFit="1"/>
    </xf>
    <xf numFmtId="0" fontId="4" fillId="2" borderId="13" xfId="3" applyFont="1" applyFill="1" applyBorder="1" applyAlignment="1">
      <alignment vertical="center" wrapText="1" shrinkToFit="1"/>
    </xf>
    <xf numFmtId="192" fontId="4" fillId="2" borderId="3" xfId="3" applyNumberFormat="1" applyFont="1" applyFill="1" applyBorder="1" applyAlignment="1">
      <alignment horizontal="center" vertical="center" wrapText="1"/>
    </xf>
    <xf numFmtId="192" fontId="4" fillId="2" borderId="30" xfId="3" applyNumberFormat="1" applyFont="1" applyFill="1" applyBorder="1" applyAlignment="1">
      <alignment horizontal="center" vertical="center" wrapText="1"/>
    </xf>
    <xf numFmtId="192" fontId="4" fillId="2" borderId="7" xfId="3" applyNumberFormat="1" applyFont="1" applyFill="1" applyBorder="1" applyAlignment="1">
      <alignment horizontal="center" vertical="center" wrapText="1"/>
    </xf>
    <xf numFmtId="192" fontId="4" fillId="2" borderId="13" xfId="3" applyNumberFormat="1" applyFont="1" applyFill="1" applyBorder="1" applyAlignment="1">
      <alignment horizontal="center" vertical="center" wrapText="1"/>
    </xf>
    <xf numFmtId="192" fontId="4" fillId="2" borderId="39" xfId="3" applyNumberFormat="1" applyFont="1" applyFill="1" applyBorder="1" applyAlignment="1">
      <alignment horizontal="center" vertical="center" wrapText="1"/>
    </xf>
    <xf numFmtId="192" fontId="4" fillId="2" borderId="40" xfId="3" applyNumberFormat="1" applyFont="1" applyFill="1" applyBorder="1" applyAlignment="1">
      <alignment horizontal="center" vertical="center" wrapText="1"/>
    </xf>
    <xf numFmtId="192" fontId="4" fillId="2" borderId="117" xfId="3" applyNumberFormat="1" applyFont="1" applyFill="1" applyBorder="1" applyAlignment="1">
      <alignment horizontal="center" vertical="center" wrapText="1"/>
    </xf>
    <xf numFmtId="192" fontId="4" fillId="2" borderId="41" xfId="3" applyNumberFormat="1" applyFont="1" applyFill="1" applyBorder="1" applyAlignment="1">
      <alignment horizontal="center" vertical="center" wrapText="1"/>
    </xf>
    <xf numFmtId="192" fontId="4" fillId="2" borderId="42" xfId="3" applyNumberFormat="1" applyFont="1" applyFill="1" applyBorder="1" applyAlignment="1">
      <alignment horizontal="center" vertical="center" wrapText="1"/>
    </xf>
    <xf numFmtId="192" fontId="4" fillId="2" borderId="118" xfId="3" applyNumberFormat="1" applyFont="1" applyFill="1" applyBorder="1" applyAlignment="1">
      <alignment horizontal="center" vertical="center" wrapText="1"/>
    </xf>
    <xf numFmtId="192" fontId="4" fillId="2" borderId="119" xfId="3" applyNumberFormat="1" applyFont="1" applyFill="1" applyBorder="1" applyAlignment="1">
      <alignment horizontal="center" vertical="center" wrapText="1"/>
    </xf>
    <xf numFmtId="192" fontId="4" fillId="2" borderId="116" xfId="3" applyNumberFormat="1" applyFont="1" applyFill="1" applyBorder="1" applyAlignment="1">
      <alignment horizontal="center" vertical="center" wrapText="1"/>
    </xf>
    <xf numFmtId="192" fontId="4" fillId="2" borderId="120" xfId="3" applyNumberFormat="1" applyFont="1" applyFill="1" applyBorder="1" applyAlignment="1">
      <alignment horizontal="center" vertical="center" wrapText="1"/>
    </xf>
    <xf numFmtId="0" fontId="18" fillId="2" borderId="3" xfId="3" applyFont="1" applyFill="1" applyBorder="1" applyAlignment="1">
      <alignment vertical="center" wrapText="1" shrinkToFit="1"/>
    </xf>
    <xf numFmtId="0" fontId="18" fillId="2" borderId="4" xfId="3" applyFont="1" applyFill="1" applyBorder="1" applyAlignment="1">
      <alignment vertical="center" shrinkToFit="1"/>
    </xf>
    <xf numFmtId="0" fontId="18" fillId="2" borderId="30" xfId="3" applyFont="1" applyFill="1" applyBorder="1" applyAlignment="1">
      <alignment vertical="center" shrinkToFit="1"/>
    </xf>
    <xf numFmtId="0" fontId="18" fillId="2" borderId="7" xfId="3" applyFont="1" applyFill="1" applyBorder="1" applyAlignment="1">
      <alignment vertical="center" shrinkToFit="1"/>
    </xf>
    <xf numFmtId="0" fontId="18" fillId="2" borderId="8" xfId="3" applyFont="1" applyFill="1" applyBorder="1" applyAlignment="1">
      <alignment vertical="center" shrinkToFit="1"/>
    </xf>
    <xf numFmtId="0" fontId="18" fillId="2" borderId="13" xfId="3" applyFont="1" applyFill="1" applyBorder="1" applyAlignment="1">
      <alignment vertical="center" shrinkToFit="1"/>
    </xf>
    <xf numFmtId="0" fontId="4" fillId="2" borderId="5" xfId="3" applyFont="1" applyFill="1" applyBorder="1" applyAlignment="1">
      <alignment vertical="center" wrapText="1" shrinkToFit="1"/>
    </xf>
    <xf numFmtId="0" fontId="4" fillId="2" borderId="0" xfId="3" applyFont="1" applyFill="1" applyBorder="1" applyAlignment="1">
      <alignment vertical="center" wrapText="1" shrinkToFit="1"/>
    </xf>
    <xf numFmtId="0" fontId="4" fillId="2" borderId="6" xfId="3" applyFont="1" applyFill="1" applyBorder="1" applyAlignment="1">
      <alignment vertical="center" wrapText="1" shrinkToFit="1"/>
    </xf>
    <xf numFmtId="192" fontId="4" fillId="0" borderId="3" xfId="3" applyNumberFormat="1" applyFont="1" applyFill="1" applyBorder="1" applyAlignment="1">
      <alignment horizontal="center" vertical="center" wrapText="1"/>
    </xf>
    <xf numFmtId="192" fontId="4" fillId="0" borderId="30" xfId="3" applyNumberFormat="1" applyFont="1" applyFill="1" applyBorder="1" applyAlignment="1">
      <alignment horizontal="center" vertical="center" wrapText="1"/>
    </xf>
    <xf numFmtId="192" fontId="4" fillId="0" borderId="7" xfId="3" applyNumberFormat="1" applyFont="1" applyFill="1" applyBorder="1" applyAlignment="1">
      <alignment horizontal="center" vertical="center" wrapText="1"/>
    </xf>
    <xf numFmtId="192" fontId="4" fillId="0" borderId="13" xfId="3" applyNumberFormat="1" applyFont="1" applyFill="1" applyBorder="1" applyAlignment="1">
      <alignment horizontal="center" vertical="center" wrapText="1"/>
    </xf>
    <xf numFmtId="193" fontId="4" fillId="0" borderId="39" xfId="3" applyNumberFormat="1" applyFont="1" applyFill="1" applyBorder="1" applyAlignment="1">
      <alignment horizontal="center" wrapText="1"/>
    </xf>
    <xf numFmtId="193" fontId="4" fillId="0" borderId="40" xfId="3" applyNumberFormat="1" applyFont="1" applyFill="1" applyBorder="1" applyAlignment="1">
      <alignment horizontal="center" wrapText="1"/>
    </xf>
    <xf numFmtId="193" fontId="4" fillId="0" borderId="117" xfId="3" applyNumberFormat="1" applyFont="1" applyFill="1" applyBorder="1" applyAlignment="1">
      <alignment horizontal="center" wrapText="1"/>
    </xf>
    <xf numFmtId="193" fontId="4" fillId="0" borderId="41" xfId="3" applyNumberFormat="1" applyFont="1" applyFill="1" applyBorder="1" applyAlignment="1">
      <alignment horizontal="center" wrapText="1"/>
    </xf>
    <xf numFmtId="193" fontId="4" fillId="0" borderId="42" xfId="3" applyNumberFormat="1" applyFont="1" applyFill="1" applyBorder="1" applyAlignment="1">
      <alignment horizontal="center" wrapText="1"/>
    </xf>
    <xf numFmtId="193" fontId="4" fillId="0" borderId="118" xfId="3" applyNumberFormat="1" applyFont="1" applyFill="1" applyBorder="1" applyAlignment="1">
      <alignment horizontal="center" wrapText="1"/>
    </xf>
    <xf numFmtId="193" fontId="4" fillId="0" borderId="119" xfId="3" applyNumberFormat="1" applyFont="1" applyFill="1" applyBorder="1" applyAlignment="1">
      <alignment horizontal="center" wrapText="1"/>
    </xf>
    <xf numFmtId="193" fontId="4" fillId="0" borderId="116" xfId="3" applyNumberFormat="1" applyFont="1" applyFill="1" applyBorder="1" applyAlignment="1">
      <alignment horizontal="center" wrapText="1"/>
    </xf>
    <xf numFmtId="193" fontId="4" fillId="0" borderId="120" xfId="3" applyNumberFormat="1" applyFont="1" applyFill="1" applyBorder="1" applyAlignment="1">
      <alignment horizontal="center" wrapText="1"/>
    </xf>
    <xf numFmtId="0" fontId="4" fillId="2" borderId="1" xfId="3" applyFont="1" applyFill="1" applyBorder="1" applyAlignment="1">
      <alignment horizontal="center" vertical="center" textRotation="255"/>
    </xf>
    <xf numFmtId="0" fontId="4" fillId="2" borderId="29" xfId="3" applyFont="1" applyFill="1" applyBorder="1" applyAlignment="1">
      <alignment horizontal="center" vertical="center" textRotation="255"/>
    </xf>
    <xf numFmtId="0" fontId="4" fillId="2" borderId="2" xfId="3" applyFont="1" applyFill="1" applyBorder="1" applyAlignment="1">
      <alignment horizontal="center" vertical="center" textRotation="255"/>
    </xf>
    <xf numFmtId="0" fontId="4" fillId="2" borderId="12" xfId="3" applyFont="1" applyFill="1" applyBorder="1" applyAlignment="1">
      <alignment horizontal="center" vertical="center" wrapText="1"/>
    </xf>
    <xf numFmtId="0" fontId="4" fillId="2" borderId="10" xfId="3" applyFont="1" applyFill="1" applyBorder="1" applyAlignment="1">
      <alignment horizontal="center" vertical="center" wrapText="1"/>
    </xf>
    <xf numFmtId="0" fontId="4" fillId="2" borderId="1" xfId="3" applyFont="1" applyFill="1" applyBorder="1" applyAlignment="1">
      <alignment horizontal="center" vertical="center" wrapText="1"/>
    </xf>
    <xf numFmtId="0" fontId="4" fillId="2" borderId="1" xfId="3" applyFont="1" applyFill="1" applyBorder="1" applyAlignment="1">
      <alignment horizontal="center" vertical="center" textRotation="255" wrapText="1"/>
    </xf>
    <xf numFmtId="0" fontId="18" fillId="2" borderId="4" xfId="3" applyFont="1" applyFill="1" applyBorder="1" applyAlignment="1">
      <alignment vertical="center" wrapText="1" shrinkToFit="1"/>
    </xf>
    <xf numFmtId="0" fontId="18" fillId="2" borderId="30" xfId="3" applyFont="1" applyFill="1" applyBorder="1" applyAlignment="1">
      <alignment vertical="center" wrapText="1" shrinkToFit="1"/>
    </xf>
    <xf numFmtId="0" fontId="18" fillId="2" borderId="7" xfId="3" applyFont="1" applyFill="1" applyBorder="1" applyAlignment="1">
      <alignment vertical="center" wrapText="1" shrinkToFit="1"/>
    </xf>
    <xf numFmtId="0" fontId="18" fillId="2" borderId="8" xfId="3" applyFont="1" applyFill="1" applyBorder="1" applyAlignment="1">
      <alignment vertical="center" wrapText="1" shrinkToFit="1"/>
    </xf>
    <xf numFmtId="0" fontId="18" fillId="2" borderId="13" xfId="3" applyFont="1" applyFill="1" applyBorder="1" applyAlignment="1">
      <alignment vertical="center" wrapText="1" shrinkToFit="1"/>
    </xf>
    <xf numFmtId="0" fontId="4" fillId="2" borderId="2" xfId="3" applyFont="1" applyFill="1" applyBorder="1" applyAlignment="1">
      <alignment horizontal="center" vertical="center" wrapText="1"/>
    </xf>
    <xf numFmtId="0" fontId="4" fillId="2" borderId="11" xfId="3" applyFont="1" applyFill="1" applyBorder="1" applyAlignment="1">
      <alignment vertical="center" wrapText="1"/>
    </xf>
    <xf numFmtId="0" fontId="4" fillId="2" borderId="1" xfId="3" applyFont="1" applyFill="1" applyBorder="1" applyAlignment="1">
      <alignment horizontal="center" vertical="center"/>
    </xf>
    <xf numFmtId="0" fontId="4" fillId="2" borderId="29" xfId="3" applyFont="1" applyFill="1" applyBorder="1" applyAlignment="1">
      <alignment horizontal="center" vertical="center"/>
    </xf>
    <xf numFmtId="0" fontId="4" fillId="2" borderId="2" xfId="3" applyFont="1" applyFill="1" applyBorder="1" applyAlignment="1">
      <alignment horizontal="center" vertical="center"/>
    </xf>
    <xf numFmtId="0" fontId="4" fillId="2" borderId="3" xfId="3" applyFont="1" applyFill="1" applyBorder="1" applyAlignment="1">
      <alignment horizontal="center" vertical="center" shrinkToFit="1"/>
    </xf>
    <xf numFmtId="0" fontId="4" fillId="2" borderId="4" xfId="3" applyFont="1" applyFill="1" applyBorder="1" applyAlignment="1">
      <alignment horizontal="center" vertical="center" shrinkToFit="1"/>
    </xf>
    <xf numFmtId="0" fontId="4" fillId="2" borderId="5" xfId="3" applyFont="1" applyFill="1" applyBorder="1" applyAlignment="1">
      <alignment horizontal="center" vertical="center" shrinkToFit="1"/>
    </xf>
    <xf numFmtId="0" fontId="4" fillId="2" borderId="0" xfId="3" applyFont="1" applyFill="1" applyBorder="1" applyAlignment="1">
      <alignment horizontal="center" vertical="center" shrinkToFit="1"/>
    </xf>
    <xf numFmtId="0" fontId="4" fillId="2" borderId="7" xfId="3" applyFont="1" applyFill="1" applyBorder="1" applyAlignment="1">
      <alignment horizontal="center" vertical="center" shrinkToFit="1"/>
    </xf>
    <xf numFmtId="0" fontId="4" fillId="2" borderId="8" xfId="3" applyFont="1" applyFill="1" applyBorder="1" applyAlignment="1">
      <alignment horizontal="center" vertical="center" shrinkToFit="1"/>
    </xf>
    <xf numFmtId="0" fontId="4" fillId="2" borderId="11" xfId="0" applyFont="1" applyFill="1" applyBorder="1" applyAlignment="1">
      <alignment horizontal="distributed" vertical="center" shrinkToFit="1"/>
    </xf>
    <xf numFmtId="0" fontId="4" fillId="2" borderId="12" xfId="3" applyFont="1" applyFill="1" applyBorder="1" applyAlignment="1">
      <alignment vertical="top"/>
    </xf>
    <xf numFmtId="0" fontId="4" fillId="2" borderId="9" xfId="3" applyFont="1" applyFill="1" applyBorder="1" applyAlignment="1">
      <alignment vertical="top"/>
    </xf>
    <xf numFmtId="0" fontId="4" fillId="2" borderId="10" xfId="3" applyFont="1" applyFill="1" applyBorder="1" applyAlignment="1">
      <alignment vertical="top"/>
    </xf>
    <xf numFmtId="0" fontId="4" fillId="2" borderId="11" xfId="3" applyFont="1" applyFill="1" applyBorder="1" applyAlignment="1">
      <alignment horizontal="center" vertical="top"/>
    </xf>
    <xf numFmtId="0" fontId="4" fillId="2" borderId="3" xfId="3" applyFont="1" applyFill="1" applyBorder="1" applyAlignment="1">
      <alignment horizontal="center" vertical="center" wrapText="1"/>
    </xf>
    <xf numFmtId="0" fontId="4" fillId="2" borderId="4" xfId="3" applyFont="1" applyFill="1" applyBorder="1" applyAlignment="1">
      <alignment horizontal="center" vertical="center" wrapText="1"/>
    </xf>
    <xf numFmtId="0" fontId="4" fillId="2" borderId="30"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0"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12" xfId="3" applyFont="1" applyFill="1" applyBorder="1" applyAlignment="1">
      <alignment horizontal="center" vertical="center" shrinkToFit="1"/>
    </xf>
    <xf numFmtId="0" fontId="4" fillId="2" borderId="9" xfId="3" applyFont="1" applyFill="1" applyBorder="1" applyAlignment="1">
      <alignment horizontal="center" vertical="center" shrinkToFit="1"/>
    </xf>
    <xf numFmtId="0" fontId="4" fillId="2" borderId="7" xfId="3"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9" xfId="3" applyFont="1" applyFill="1" applyBorder="1" applyAlignment="1">
      <alignment horizontal="center" vertical="center"/>
    </xf>
    <xf numFmtId="0" fontId="4" fillId="2" borderId="30"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13" xfId="3" applyFont="1" applyFill="1" applyBorder="1" applyAlignment="1">
      <alignment horizontal="center" vertical="center"/>
    </xf>
    <xf numFmtId="0" fontId="4" fillId="3" borderId="7" xfId="3" applyFont="1" applyFill="1" applyBorder="1" applyAlignment="1">
      <alignment horizontal="center" vertical="center" shrinkToFit="1"/>
    </xf>
    <xf numFmtId="0" fontId="4" fillId="3" borderId="13" xfId="3" applyFont="1" applyFill="1" applyBorder="1" applyAlignment="1">
      <alignment horizontal="center" vertical="center" shrinkToFit="1"/>
    </xf>
    <xf numFmtId="3" fontId="4" fillId="2" borderId="5" xfId="3" applyNumberFormat="1" applyFont="1" applyFill="1" applyBorder="1" applyAlignment="1">
      <alignment horizontal="center" vertical="center" shrinkToFit="1"/>
    </xf>
    <xf numFmtId="3" fontId="4" fillId="2" borderId="0" xfId="3" applyNumberFormat="1" applyFont="1" applyFill="1" applyBorder="1" applyAlignment="1">
      <alignment horizontal="center" vertical="center" shrinkToFit="1"/>
    </xf>
    <xf numFmtId="0" fontId="15" fillId="0" borderId="0" xfId="0" applyFont="1" applyFill="1" applyAlignment="1">
      <alignment horizontal="center" vertical="center"/>
    </xf>
    <xf numFmtId="190" fontId="16" fillId="0" borderId="1" xfId="9" applyNumberFormat="1" applyFont="1" applyFill="1" applyBorder="1" applyAlignment="1">
      <alignment vertical="center"/>
    </xf>
    <xf numFmtId="190" fontId="16" fillId="0" borderId="29" xfId="9" applyNumberFormat="1" applyFont="1" applyFill="1" applyBorder="1" applyAlignment="1">
      <alignment vertical="center"/>
    </xf>
    <xf numFmtId="190" fontId="16" fillId="0" borderId="2" xfId="9" applyNumberFormat="1" applyFont="1" applyFill="1" applyBorder="1" applyAlignment="1">
      <alignment vertical="center"/>
    </xf>
    <xf numFmtId="3" fontId="16" fillId="0" borderId="1" xfId="9" applyNumberFormat="1" applyFont="1" applyBorder="1" applyAlignment="1">
      <alignment vertical="center"/>
    </xf>
    <xf numFmtId="3" fontId="16" fillId="0" borderId="2" xfId="9" applyNumberFormat="1" applyFont="1" applyBorder="1" applyAlignment="1">
      <alignment vertical="center"/>
    </xf>
    <xf numFmtId="0" fontId="15" fillId="0" borderId="112" xfId="0" applyFont="1" applyBorder="1" applyAlignment="1">
      <alignment horizontal="center" vertical="center"/>
    </xf>
    <xf numFmtId="0" fontId="15" fillId="0" borderId="113" xfId="0" applyFont="1" applyBorder="1" applyAlignment="1">
      <alignment horizontal="center" vertical="center"/>
    </xf>
    <xf numFmtId="3" fontId="16" fillId="0" borderId="11" xfId="9" quotePrefix="1" applyNumberFormat="1" applyFont="1" applyFill="1" applyBorder="1" applyAlignment="1">
      <alignment horizontal="left" vertical="center"/>
    </xf>
    <xf numFmtId="190" fontId="16" fillId="0" borderId="1" xfId="9" applyNumberFormat="1" applyFont="1" applyBorder="1" applyAlignment="1">
      <alignment horizontal="center" vertical="center"/>
    </xf>
    <xf numFmtId="190" fontId="16" fillId="0" borderId="2" xfId="9" applyNumberFormat="1" applyFont="1" applyBorder="1" applyAlignment="1">
      <alignment horizontal="center" vertical="center"/>
    </xf>
    <xf numFmtId="3" fontId="16" fillId="0" borderId="1" xfId="9" quotePrefix="1" applyNumberFormat="1" applyFont="1" applyFill="1" applyBorder="1" applyAlignment="1">
      <alignment horizontal="left" vertical="center"/>
    </xf>
    <xf numFmtId="3" fontId="16" fillId="0" borderId="29" xfId="9" quotePrefix="1" applyNumberFormat="1" applyFont="1" applyFill="1" applyBorder="1" applyAlignment="1">
      <alignment horizontal="left" vertical="center"/>
    </xf>
    <xf numFmtId="3" fontId="16" fillId="0" borderId="2" xfId="9" quotePrefix="1" applyNumberFormat="1" applyFont="1" applyFill="1" applyBorder="1" applyAlignment="1">
      <alignment horizontal="left" vertical="center"/>
    </xf>
    <xf numFmtId="3" fontId="12" fillId="0" borderId="11" xfId="9" applyNumberFormat="1" applyFont="1" applyBorder="1" applyAlignment="1">
      <alignment horizontal="left" vertical="center"/>
    </xf>
    <xf numFmtId="3" fontId="19" fillId="0" borderId="11" xfId="9" applyNumberFormat="1" applyFont="1" applyBorder="1" applyAlignment="1">
      <alignment horizontal="left" vertical="center"/>
    </xf>
    <xf numFmtId="0" fontId="20" fillId="0" borderId="1" xfId="6" applyNumberFormat="1" applyFont="1" applyFill="1" applyBorder="1" applyAlignment="1">
      <alignment horizontal="left"/>
    </xf>
    <xf numFmtId="0" fontId="20" fillId="0" borderId="29" xfId="6" applyNumberFormat="1" applyFont="1" applyFill="1" applyBorder="1" applyAlignment="1">
      <alignment horizontal="left"/>
    </xf>
    <xf numFmtId="200" fontId="20" fillId="0" borderId="29" xfId="6" applyNumberFormat="1" applyFont="1" applyFill="1" applyBorder="1" applyAlignment="1">
      <alignment horizontal="center" vertical="center"/>
    </xf>
    <xf numFmtId="184" fontId="20" fillId="0" borderId="121" xfId="6" applyNumberFormat="1" applyFont="1" applyFill="1" applyBorder="1" applyAlignment="1">
      <alignment vertical="center" wrapText="1"/>
    </xf>
    <xf numFmtId="184" fontId="20" fillId="0" borderId="103" xfId="6" applyNumberFormat="1" applyFont="1" applyFill="1" applyBorder="1" applyAlignment="1">
      <alignment vertical="center" wrapText="1"/>
    </xf>
    <xf numFmtId="184" fontId="20" fillId="0" borderId="99" xfId="6" applyNumberFormat="1" applyFont="1" applyFill="1" applyBorder="1" applyAlignment="1">
      <alignment vertical="center" wrapText="1"/>
    </xf>
    <xf numFmtId="186" fontId="20" fillId="0" borderId="104" xfId="6" applyNumberFormat="1" applyFont="1" applyFill="1" applyBorder="1" applyAlignment="1">
      <alignment horizontal="right" vertical="top"/>
    </xf>
    <xf numFmtId="186" fontId="20" fillId="0" borderId="111" xfId="6" applyNumberFormat="1" applyFont="1" applyFill="1" applyBorder="1" applyAlignment="1">
      <alignment horizontal="right" vertical="top"/>
    </xf>
    <xf numFmtId="186" fontId="20" fillId="0" borderId="0" xfId="6" applyNumberFormat="1" applyFont="1" applyFill="1" applyBorder="1" applyAlignment="1">
      <alignment horizontal="right" vertical="top"/>
    </xf>
    <xf numFmtId="186" fontId="20" fillId="0" borderId="8" xfId="6" applyNumberFormat="1" applyFont="1" applyFill="1" applyBorder="1" applyAlignment="1">
      <alignment horizontal="right" vertical="top"/>
    </xf>
    <xf numFmtId="184" fontId="20" fillId="0" borderId="103" xfId="6" applyNumberFormat="1" applyFont="1" applyFill="1" applyBorder="1" applyAlignment="1">
      <alignment horizontal="center" vertical="center" wrapText="1"/>
    </xf>
    <xf numFmtId="184" fontId="20" fillId="0" borderId="99" xfId="6" applyNumberFormat="1" applyFont="1" applyFill="1" applyBorder="1" applyAlignment="1">
      <alignment horizontal="center" vertical="center" wrapText="1"/>
    </xf>
    <xf numFmtId="184" fontId="20" fillId="0" borderId="104" xfId="6" applyNumberFormat="1" applyFont="1" applyFill="1" applyBorder="1" applyAlignment="1">
      <alignment vertical="center" wrapText="1"/>
    </xf>
    <xf numFmtId="184" fontId="20" fillId="0" borderId="111" xfId="6" applyNumberFormat="1" applyFont="1" applyFill="1" applyBorder="1" applyAlignment="1">
      <alignment vertical="center" wrapText="1"/>
    </xf>
    <xf numFmtId="184" fontId="20" fillId="0" borderId="105" xfId="6" applyNumberFormat="1" applyFont="1" applyFill="1" applyBorder="1" applyAlignment="1">
      <alignment vertical="center" wrapText="1"/>
    </xf>
    <xf numFmtId="184" fontId="20" fillId="0" borderId="110" xfId="6" applyNumberFormat="1" applyFont="1" applyFill="1" applyBorder="1" applyAlignment="1">
      <alignment vertical="center" wrapText="1"/>
    </xf>
    <xf numFmtId="183" fontId="20" fillId="0" borderId="29" xfId="6" applyNumberFormat="1" applyFont="1" applyFill="1" applyBorder="1" applyAlignment="1">
      <alignment horizontal="center" vertical="center"/>
    </xf>
    <xf numFmtId="3" fontId="20" fillId="0" borderId="108" xfId="6" applyNumberFormat="1" applyFont="1" applyFill="1" applyBorder="1" applyAlignment="1">
      <alignment vertical="center" wrapText="1"/>
    </xf>
    <xf numFmtId="3" fontId="20" fillId="0" borderId="5" xfId="6" applyNumberFormat="1" applyFont="1" applyFill="1" applyBorder="1" applyAlignment="1">
      <alignment vertical="center" wrapText="1"/>
    </xf>
    <xf numFmtId="3" fontId="20" fillId="0" borderId="7" xfId="6" applyNumberFormat="1" applyFont="1" applyFill="1" applyBorder="1" applyAlignment="1">
      <alignment vertical="center" wrapText="1"/>
    </xf>
    <xf numFmtId="183" fontId="20" fillId="0" borderId="109" xfId="6" applyNumberFormat="1" applyFont="1" applyFill="1" applyBorder="1" applyAlignment="1">
      <alignment vertical="center" wrapText="1"/>
    </xf>
    <xf numFmtId="183" fontId="20" fillId="0" borderId="6" xfId="6" applyNumberFormat="1" applyFont="1" applyFill="1" applyBorder="1" applyAlignment="1">
      <alignment vertical="center" wrapText="1"/>
    </xf>
    <xf numFmtId="183" fontId="20" fillId="0" borderId="13" xfId="6" applyNumberFormat="1" applyFont="1" applyFill="1" applyBorder="1" applyAlignment="1">
      <alignment vertical="center" wrapText="1"/>
    </xf>
    <xf numFmtId="195" fontId="20" fillId="0" borderId="108" xfId="6" applyNumberFormat="1" applyFont="1" applyFill="1" applyBorder="1" applyAlignment="1">
      <alignment vertical="center" wrapText="1"/>
    </xf>
    <xf numFmtId="195" fontId="20" fillId="0" borderId="5" xfId="6" applyNumberFormat="1" applyFont="1" applyFill="1" applyBorder="1" applyAlignment="1">
      <alignment vertical="center" wrapText="1"/>
    </xf>
    <xf numFmtId="195" fontId="20" fillId="0" borderId="7" xfId="6" applyNumberFormat="1" applyFont="1" applyFill="1" applyBorder="1" applyAlignment="1">
      <alignment vertical="center" wrapText="1"/>
    </xf>
    <xf numFmtId="183" fontId="20" fillId="0" borderId="131" xfId="6" applyNumberFormat="1" applyFont="1" applyFill="1" applyBorder="1" applyAlignment="1">
      <alignment vertical="center" wrapText="1"/>
    </xf>
    <xf numFmtId="183" fontId="20" fillId="0" borderId="0" xfId="6" applyNumberFormat="1" applyFont="1" applyFill="1" applyBorder="1" applyAlignment="1">
      <alignment vertical="center" wrapText="1"/>
    </xf>
    <xf numFmtId="183" fontId="20" fillId="0" borderId="8" xfId="6" applyNumberFormat="1" applyFont="1" applyFill="1" applyBorder="1" applyAlignment="1">
      <alignment vertical="center" wrapText="1"/>
    </xf>
    <xf numFmtId="184" fontId="20" fillId="0" borderId="108" xfId="6" applyNumberFormat="1" applyFont="1" applyFill="1" applyBorder="1" applyAlignment="1">
      <alignment vertical="center" wrapText="1"/>
    </xf>
    <xf numFmtId="184" fontId="20" fillId="0" borderId="5" xfId="6" applyNumberFormat="1" applyFont="1" applyFill="1" applyBorder="1" applyAlignment="1">
      <alignment vertical="center" wrapText="1"/>
    </xf>
    <xf numFmtId="184" fontId="20" fillId="0" borderId="7" xfId="6" applyNumberFormat="1" applyFont="1" applyFill="1" applyBorder="1" applyAlignment="1">
      <alignment vertical="center" wrapText="1"/>
    </xf>
    <xf numFmtId="184" fontId="20" fillId="0" borderId="106" xfId="6" applyNumberFormat="1" applyFont="1" applyFill="1" applyBorder="1" applyAlignment="1">
      <alignment vertical="center" wrapText="1"/>
    </xf>
    <xf numFmtId="184" fontId="20" fillId="0" borderId="121" xfId="6" applyNumberFormat="1" applyFont="1" applyFill="1" applyBorder="1" applyAlignment="1">
      <alignment horizontal="center" vertical="center" wrapText="1"/>
    </xf>
    <xf numFmtId="200" fontId="20" fillId="0" borderId="29" xfId="6" applyNumberFormat="1" applyFont="1" applyFill="1" applyBorder="1" applyAlignment="1">
      <alignment horizontal="left" vertical="top"/>
    </xf>
    <xf numFmtId="200" fontId="20" fillId="0" borderId="2" xfId="6" applyNumberFormat="1" applyFont="1" applyFill="1" applyBorder="1" applyAlignment="1">
      <alignment horizontal="left" vertical="top"/>
    </xf>
    <xf numFmtId="184" fontId="20" fillId="0" borderId="132" xfId="6" applyNumberFormat="1" applyFont="1" applyFill="1" applyBorder="1" applyAlignment="1">
      <alignment vertical="center" wrapText="1"/>
    </xf>
    <xf numFmtId="183" fontId="20" fillId="0" borderId="107" xfId="6" applyNumberFormat="1" applyFont="1" applyFill="1" applyBorder="1" applyAlignment="1">
      <alignment vertical="center" wrapText="1"/>
    </xf>
    <xf numFmtId="183" fontId="20" fillId="0" borderId="104" xfId="6" applyNumberFormat="1" applyFont="1" applyFill="1" applyBorder="1" applyAlignment="1">
      <alignment vertical="center" wrapText="1"/>
    </xf>
    <xf numFmtId="183" fontId="20" fillId="0" borderId="134" xfId="6" applyNumberFormat="1" applyFont="1" applyFill="1" applyBorder="1" applyAlignment="1">
      <alignment vertical="center" wrapText="1"/>
    </xf>
    <xf numFmtId="183" fontId="20" fillId="0" borderId="106" xfId="6" applyNumberFormat="1" applyFont="1" applyFill="1" applyBorder="1" applyAlignment="1">
      <alignment vertical="center" wrapText="1"/>
    </xf>
    <xf numFmtId="183" fontId="20" fillId="0" borderId="105" xfId="6" applyNumberFormat="1" applyFont="1" applyFill="1" applyBorder="1" applyAlignment="1">
      <alignment vertical="center" wrapText="1"/>
    </xf>
    <xf numFmtId="183" fontId="20" fillId="0" borderId="133" xfId="6" applyNumberFormat="1" applyFont="1" applyFill="1" applyBorder="1" applyAlignment="1">
      <alignment vertical="center" wrapText="1"/>
    </xf>
    <xf numFmtId="3" fontId="20" fillId="0" borderId="121" xfId="6" applyNumberFormat="1" applyFont="1" applyFill="1" applyBorder="1" applyAlignment="1">
      <alignment vertical="center" wrapText="1"/>
    </xf>
    <xf numFmtId="3" fontId="20" fillId="0" borderId="103" xfId="6" applyNumberFormat="1" applyFont="1" applyFill="1" applyBorder="1" applyAlignment="1">
      <alignment vertical="center" wrapText="1"/>
    </xf>
    <xf numFmtId="3" fontId="20" fillId="0" borderId="132" xfId="6" applyNumberFormat="1" applyFont="1" applyFill="1" applyBorder="1" applyAlignment="1">
      <alignment vertical="center" wrapText="1"/>
    </xf>
    <xf numFmtId="184" fontId="20" fillId="0" borderId="107" xfId="6" applyNumberFormat="1" applyFont="1" applyFill="1" applyBorder="1" applyAlignment="1">
      <alignment wrapText="1"/>
    </xf>
    <xf numFmtId="184" fontId="20" fillId="0" borderId="104" xfId="6" applyNumberFormat="1" applyFont="1" applyFill="1" applyBorder="1" applyAlignment="1"/>
    <xf numFmtId="184" fontId="20" fillId="0" borderId="4" xfId="6" applyNumberFormat="1" applyFont="1" applyFill="1" applyBorder="1" applyAlignment="1">
      <alignment wrapText="1"/>
    </xf>
    <xf numFmtId="184" fontId="20" fillId="0" borderId="0" xfId="6" applyNumberFormat="1" applyFont="1" applyFill="1" applyBorder="1" applyAlignment="1"/>
    <xf numFmtId="184" fontId="22" fillId="0" borderId="1" xfId="6" applyNumberFormat="1" applyFont="1" applyFill="1" applyBorder="1" applyAlignment="1">
      <alignment horizontal="left" vertical="center" wrapText="1"/>
    </xf>
    <xf numFmtId="184" fontId="22" fillId="0" borderId="29" xfId="6" applyNumberFormat="1" applyFont="1" applyFill="1" applyBorder="1" applyAlignment="1">
      <alignment horizontal="left" vertical="center"/>
    </xf>
    <xf numFmtId="184" fontId="20" fillId="0" borderId="1" xfId="6" applyNumberFormat="1" applyFont="1" applyFill="1" applyBorder="1" applyAlignment="1">
      <alignment vertical="center"/>
    </xf>
    <xf numFmtId="184" fontId="20" fillId="0" borderId="29" xfId="6" applyNumberFormat="1" applyFont="1" applyFill="1" applyBorder="1" applyAlignment="1">
      <alignment vertical="center"/>
    </xf>
    <xf numFmtId="184" fontId="20" fillId="0" borderId="2" xfId="6" applyNumberFormat="1" applyFont="1" applyFill="1" applyBorder="1" applyAlignment="1">
      <alignment vertical="center"/>
    </xf>
    <xf numFmtId="200" fontId="20" fillId="0" borderId="1" xfId="6" applyNumberFormat="1" applyFont="1" applyFill="1" applyBorder="1" applyAlignment="1">
      <alignment vertical="center"/>
    </xf>
    <xf numFmtId="200" fontId="20" fillId="0" borderId="29" xfId="6" applyNumberFormat="1" applyFont="1" applyFill="1" applyBorder="1" applyAlignment="1">
      <alignment vertical="center"/>
    </xf>
    <xf numFmtId="200" fontId="20" fillId="0" borderId="2" xfId="6" applyNumberFormat="1" applyFont="1" applyFill="1" applyBorder="1" applyAlignment="1">
      <alignment vertical="center"/>
    </xf>
    <xf numFmtId="184" fontId="20" fillId="0" borderId="3" xfId="6" applyNumberFormat="1" applyFont="1" applyFill="1" applyBorder="1" applyAlignment="1">
      <alignment wrapText="1"/>
    </xf>
    <xf numFmtId="184" fontId="20" fillId="0" borderId="5" xfId="6" applyNumberFormat="1" applyFont="1" applyFill="1" applyBorder="1" applyAlignment="1"/>
    <xf numFmtId="186" fontId="20" fillId="0" borderId="5" xfId="6" applyNumberFormat="1" applyFont="1" applyFill="1" applyBorder="1" applyAlignment="1">
      <alignment horizontal="right" vertical="top"/>
    </xf>
    <xf numFmtId="186" fontId="20" fillId="0" borderId="7" xfId="6" applyNumberFormat="1" applyFont="1" applyFill="1" applyBorder="1" applyAlignment="1">
      <alignment horizontal="right" vertical="top"/>
    </xf>
    <xf numFmtId="184" fontId="20" fillId="0" borderId="107" xfId="6" applyNumberFormat="1" applyFont="1" applyFill="1" applyBorder="1" applyAlignment="1">
      <alignment vertical="center" wrapText="1"/>
    </xf>
    <xf numFmtId="184" fontId="20" fillId="0" borderId="1" xfId="6" applyNumberFormat="1" applyFont="1" applyFill="1" applyBorder="1" applyAlignment="1"/>
    <xf numFmtId="184" fontId="20" fillId="0" borderId="29" xfId="6" applyNumberFormat="1" applyFont="1" applyFill="1" applyBorder="1" applyAlignment="1"/>
    <xf numFmtId="186" fontId="20" fillId="0" borderId="29" xfId="6" applyNumberFormat="1" applyFont="1" applyFill="1" applyBorder="1" applyAlignment="1">
      <alignment horizontal="right" vertical="top"/>
    </xf>
    <xf numFmtId="186" fontId="20" fillId="0" borderId="2" xfId="6" applyNumberFormat="1" applyFont="1" applyFill="1" applyBorder="1" applyAlignment="1">
      <alignment horizontal="right" vertical="top"/>
    </xf>
    <xf numFmtId="3" fontId="9" fillId="0" borderId="1" xfId="6" applyNumberFormat="1" applyFont="1" applyFill="1" applyBorder="1" applyAlignment="1">
      <alignment vertical="center" wrapText="1"/>
    </xf>
    <xf numFmtId="3" fontId="9" fillId="0" borderId="29" xfId="6" applyNumberFormat="1" applyFont="1" applyFill="1" applyBorder="1" applyAlignment="1">
      <alignment vertical="center" wrapText="1"/>
    </xf>
    <xf numFmtId="3" fontId="9" fillId="0" borderId="2" xfId="6" applyNumberFormat="1" applyFont="1" applyFill="1" applyBorder="1" applyAlignment="1">
      <alignment vertical="center" wrapText="1"/>
    </xf>
    <xf numFmtId="0" fontId="9" fillId="0" borderId="1" xfId="6" applyFont="1" applyFill="1" applyBorder="1" applyAlignment="1">
      <alignment horizontal="center" vertical="center"/>
    </xf>
    <xf numFmtId="0" fontId="9" fillId="0" borderId="29" xfId="6" applyFont="1" applyFill="1" applyBorder="1" applyAlignment="1">
      <alignment horizontal="center" vertical="center"/>
    </xf>
    <xf numFmtId="0" fontId="9" fillId="0" borderId="2" xfId="6" applyFont="1" applyFill="1" applyBorder="1" applyAlignment="1">
      <alignment horizontal="center" vertical="center"/>
    </xf>
    <xf numFmtId="3" fontId="9" fillId="0" borderId="1" xfId="6" applyNumberFormat="1" applyFont="1" applyFill="1" applyBorder="1" applyAlignment="1">
      <alignment horizontal="distributed" vertical="center"/>
    </xf>
    <xf numFmtId="3" fontId="9" fillId="0" borderId="29" xfId="6" applyNumberFormat="1" applyFont="1" applyFill="1" applyBorder="1" applyAlignment="1">
      <alignment horizontal="distributed" vertical="center"/>
    </xf>
    <xf numFmtId="3" fontId="9" fillId="0" borderId="122" xfId="6" applyNumberFormat="1" applyFont="1" applyFill="1" applyBorder="1" applyAlignment="1">
      <alignment horizontal="distributed" vertical="center"/>
    </xf>
    <xf numFmtId="184" fontId="20" fillId="0" borderId="121" xfId="6" applyNumberFormat="1" applyFont="1" applyFill="1" applyBorder="1" applyAlignment="1">
      <alignment vertical="center"/>
    </xf>
    <xf numFmtId="184" fontId="20" fillId="0" borderId="103" xfId="6" applyNumberFormat="1" applyFont="1" applyFill="1" applyBorder="1" applyAlignment="1">
      <alignment vertical="center"/>
    </xf>
    <xf numFmtId="184" fontId="20" fillId="0" borderId="132" xfId="6" applyNumberFormat="1" applyFont="1" applyFill="1" applyBorder="1" applyAlignment="1">
      <alignment vertical="center"/>
    </xf>
    <xf numFmtId="183" fontId="20" fillId="0" borderId="106" xfId="6" applyNumberFormat="1" applyFont="1" applyFill="1" applyBorder="1" applyAlignment="1">
      <alignment vertical="center"/>
    </xf>
    <xf numFmtId="183" fontId="20" fillId="0" borderId="105" xfId="6" applyNumberFormat="1" applyFont="1" applyFill="1" applyBorder="1" applyAlignment="1">
      <alignment vertical="center"/>
    </xf>
    <xf numFmtId="183" fontId="20" fillId="0" borderId="133" xfId="6" applyNumberFormat="1" applyFont="1" applyFill="1" applyBorder="1" applyAlignment="1">
      <alignment vertical="center"/>
    </xf>
    <xf numFmtId="3" fontId="9" fillId="0" borderId="123" xfId="6" applyNumberFormat="1" applyFont="1" applyFill="1" applyBorder="1" applyAlignment="1">
      <alignment horizontal="distributed" vertical="center"/>
    </xf>
    <xf numFmtId="3" fontId="9" fillId="0" borderId="2" xfId="6" applyNumberFormat="1" applyFont="1" applyFill="1" applyBorder="1" applyAlignment="1">
      <alignment horizontal="distributed" vertical="center"/>
    </xf>
    <xf numFmtId="184" fontId="20" fillId="0" borderId="108" xfId="6" applyNumberFormat="1" applyFont="1" applyFill="1" applyBorder="1" applyAlignment="1">
      <alignment vertical="center"/>
    </xf>
    <xf numFmtId="184" fontId="20" fillId="0" borderId="5" xfId="6" applyNumberFormat="1" applyFont="1" applyFill="1" applyBorder="1" applyAlignment="1">
      <alignment vertical="center"/>
    </xf>
    <xf numFmtId="184" fontId="20" fillId="0" borderId="7" xfId="6" applyNumberFormat="1" applyFont="1" applyFill="1" applyBorder="1" applyAlignment="1">
      <alignment vertical="center"/>
    </xf>
    <xf numFmtId="183" fontId="20" fillId="0" borderId="109" xfId="6" applyNumberFormat="1" applyFont="1" applyFill="1" applyBorder="1" applyAlignment="1">
      <alignment vertical="center"/>
    </xf>
    <xf numFmtId="183" fontId="20" fillId="0" borderId="6" xfId="6" applyNumberFormat="1" applyFont="1" applyFill="1" applyBorder="1" applyAlignment="1">
      <alignment vertical="center"/>
    </xf>
    <xf numFmtId="183" fontId="20" fillId="0" borderId="13" xfId="6" applyNumberFormat="1" applyFont="1" applyFill="1" applyBorder="1" applyAlignment="1">
      <alignment vertical="center"/>
    </xf>
    <xf numFmtId="183" fontId="9" fillId="0" borderId="29" xfId="6" applyNumberFormat="1" applyFont="1" applyFill="1" applyBorder="1" applyAlignment="1">
      <alignment horizontal="center" vertical="center"/>
    </xf>
    <xf numFmtId="3" fontId="9" fillId="0" borderId="1" xfId="6" applyNumberFormat="1" applyFont="1" applyFill="1" applyBorder="1" applyAlignment="1">
      <alignment horizontal="center" vertical="center" wrapText="1"/>
    </xf>
    <xf numFmtId="3" fontId="9" fillId="0" borderId="29" xfId="6" applyNumberFormat="1" applyFont="1" applyFill="1" applyBorder="1" applyAlignment="1">
      <alignment horizontal="center" vertical="center" wrapText="1"/>
    </xf>
    <xf numFmtId="3" fontId="9" fillId="0" borderId="2" xfId="6" applyNumberFormat="1" applyFont="1" applyFill="1" applyBorder="1" applyAlignment="1">
      <alignment horizontal="center" vertical="center" wrapText="1"/>
    </xf>
    <xf numFmtId="3" fontId="9" fillId="0" borderId="1" xfId="6" applyNumberFormat="1" applyFont="1" applyFill="1" applyBorder="1" applyAlignment="1">
      <alignment horizontal="left" vertical="center" wrapText="1"/>
    </xf>
    <xf numFmtId="3" fontId="9" fillId="0" borderId="29" xfId="6" applyNumberFormat="1" applyFont="1" applyFill="1" applyBorder="1" applyAlignment="1">
      <alignment horizontal="left" vertical="center" wrapText="1"/>
    </xf>
    <xf numFmtId="3" fontId="9" fillId="0" borderId="2" xfId="6" applyNumberFormat="1" applyFont="1" applyFill="1" applyBorder="1" applyAlignment="1">
      <alignment horizontal="left" vertical="center" wrapText="1"/>
    </xf>
    <xf numFmtId="183" fontId="20" fillId="0" borderId="6" xfId="6" applyNumberFormat="1" applyFont="1" applyFill="1" applyBorder="1" applyAlignment="1">
      <alignment horizontal="center" vertical="center"/>
    </xf>
    <xf numFmtId="194" fontId="20" fillId="0" borderId="121" xfId="6" applyNumberFormat="1" applyFont="1" applyFill="1" applyBorder="1" applyAlignment="1">
      <alignment vertical="center" wrapText="1"/>
    </xf>
    <xf numFmtId="194" fontId="20" fillId="0" borderId="103" xfId="6" applyNumberFormat="1" applyFont="1" applyFill="1" applyBorder="1" applyAlignment="1">
      <alignment vertical="center" wrapText="1"/>
    </xf>
    <xf numFmtId="194" fontId="20" fillId="0" borderId="132" xfId="6" applyNumberFormat="1" applyFont="1" applyFill="1" applyBorder="1" applyAlignment="1">
      <alignment vertical="center" wrapText="1"/>
    </xf>
    <xf numFmtId="183" fontId="9" fillId="0" borderId="5" xfId="6" applyNumberFormat="1" applyFont="1" applyFill="1" applyBorder="1" applyAlignment="1">
      <alignment horizontal="center" vertical="center"/>
    </xf>
    <xf numFmtId="184" fontId="20" fillId="0" borderId="3" xfId="6" applyNumberFormat="1" applyFont="1" applyFill="1" applyBorder="1" applyAlignment="1">
      <alignment vertical="center" wrapText="1"/>
    </xf>
    <xf numFmtId="184" fontId="20" fillId="0" borderId="30" xfId="6" applyNumberFormat="1" applyFont="1" applyFill="1" applyBorder="1" applyAlignment="1">
      <alignment vertical="center" wrapText="1"/>
    </xf>
    <xf numFmtId="184" fontId="20" fillId="0" borderId="6" xfId="6" applyNumberFormat="1" applyFont="1" applyFill="1" applyBorder="1" applyAlignment="1">
      <alignment vertical="center" wrapText="1"/>
    </xf>
    <xf numFmtId="184" fontId="20" fillId="0" borderId="3" xfId="6" applyNumberFormat="1" applyFont="1" applyFill="1" applyBorder="1" applyAlignment="1">
      <alignment vertical="center"/>
    </xf>
    <xf numFmtId="184" fontId="20" fillId="0" borderId="106" xfId="6" applyNumberFormat="1" applyFont="1" applyFill="1" applyBorder="1" applyAlignment="1">
      <alignment wrapText="1"/>
    </xf>
    <xf numFmtId="184" fontId="20" fillId="0" borderId="105" xfId="6" applyNumberFormat="1" applyFont="1" applyFill="1" applyBorder="1" applyAlignment="1">
      <alignment wrapText="1"/>
    </xf>
    <xf numFmtId="184" fontId="9" fillId="0" borderId="2" xfId="6" applyNumberFormat="1" applyFont="1" applyFill="1" applyBorder="1" applyAlignment="1">
      <alignment horizontal="center" vertical="center" wrapText="1"/>
    </xf>
    <xf numFmtId="184" fontId="9" fillId="0" borderId="7" xfId="6" applyNumberFormat="1" applyFont="1" applyFill="1" applyBorder="1" applyAlignment="1">
      <alignment horizontal="center" vertical="center" wrapText="1"/>
    </xf>
    <xf numFmtId="184" fontId="9" fillId="0" borderId="8" xfId="6" applyNumberFormat="1" applyFont="1" applyFill="1" applyBorder="1" applyAlignment="1">
      <alignment horizontal="center" vertical="center" wrapText="1"/>
    </xf>
    <xf numFmtId="184" fontId="9" fillId="0" borderId="13" xfId="6" applyNumberFormat="1" applyFont="1" applyFill="1" applyBorder="1" applyAlignment="1">
      <alignment horizontal="center" vertical="center" wrapText="1"/>
    </xf>
    <xf numFmtId="184" fontId="9" fillId="0" borderId="7" xfId="6" applyNumberFormat="1" applyFont="1" applyFill="1" applyBorder="1" applyAlignment="1">
      <alignment horizontal="center" vertical="center"/>
    </xf>
    <xf numFmtId="184" fontId="9" fillId="0" borderId="8" xfId="6" applyNumberFormat="1" applyFont="1" applyFill="1" applyBorder="1" applyAlignment="1">
      <alignment horizontal="center" vertical="center"/>
    </xf>
    <xf numFmtId="184" fontId="9" fillId="0" borderId="13" xfId="6" applyNumberFormat="1" applyFont="1" applyFill="1" applyBorder="1" applyAlignment="1">
      <alignment horizontal="center" vertical="center"/>
    </xf>
    <xf numFmtId="3" fontId="9" fillId="0" borderId="101" xfId="6" applyNumberFormat="1" applyFont="1" applyFill="1" applyBorder="1" applyAlignment="1">
      <alignment horizontal="center" vertical="center" wrapText="1"/>
    </xf>
    <xf numFmtId="3" fontId="9" fillId="0" borderId="104" xfId="6" applyNumberFormat="1" applyFont="1" applyFill="1" applyBorder="1" applyAlignment="1">
      <alignment horizontal="center" vertical="center" wrapText="1"/>
    </xf>
    <xf numFmtId="3" fontId="9" fillId="0" borderId="102" xfId="6" applyNumberFormat="1" applyFont="1" applyFill="1" applyBorder="1" applyAlignment="1">
      <alignment horizontal="center" vertical="center" wrapText="1"/>
    </xf>
    <xf numFmtId="3" fontId="9" fillId="0" borderId="105" xfId="6" applyNumberFormat="1" applyFont="1" applyFill="1" applyBorder="1" applyAlignment="1">
      <alignment horizontal="center" vertical="center" wrapText="1"/>
    </xf>
    <xf numFmtId="3" fontId="9" fillId="0" borderId="3" xfId="6" applyNumberFormat="1" applyFont="1" applyFill="1" applyBorder="1" applyAlignment="1">
      <alignment horizontal="center" vertical="center" wrapText="1"/>
    </xf>
    <xf numFmtId="3" fontId="9" fillId="0" borderId="30" xfId="6" applyNumberFormat="1" applyFont="1" applyFill="1" applyBorder="1" applyAlignment="1">
      <alignment horizontal="center" vertical="center" wrapText="1"/>
    </xf>
    <xf numFmtId="183" fontId="9" fillId="0" borderId="3" xfId="6" applyNumberFormat="1" applyFont="1" applyFill="1" applyBorder="1" applyAlignment="1">
      <alignment horizontal="center" vertical="center" wrapText="1"/>
    </xf>
    <xf numFmtId="183" fontId="9" fillId="0" borderId="4" xfId="6" applyNumberFormat="1" applyFont="1" applyFill="1" applyBorder="1" applyAlignment="1">
      <alignment horizontal="center" vertical="center" wrapText="1"/>
    </xf>
    <xf numFmtId="183" fontId="9" fillId="0" borderId="30" xfId="6" applyNumberFormat="1" applyFont="1" applyFill="1" applyBorder="1" applyAlignment="1">
      <alignment horizontal="center" vertical="center" wrapText="1"/>
    </xf>
    <xf numFmtId="185" fontId="9" fillId="0" borderId="1" xfId="6" applyNumberFormat="1" applyFont="1" applyFill="1" applyBorder="1" applyAlignment="1">
      <alignment horizontal="center" vertical="center" wrapText="1"/>
    </xf>
    <xf numFmtId="185" fontId="9" fillId="0" borderId="29" xfId="6" applyNumberFormat="1" applyFont="1" applyFill="1" applyBorder="1" applyAlignment="1">
      <alignment horizontal="center" vertical="center" wrapText="1"/>
    </xf>
    <xf numFmtId="3" fontId="9" fillId="0" borderId="11" xfId="6" applyNumberFormat="1" applyFont="1" applyFill="1" applyBorder="1" applyAlignment="1">
      <alignment horizontal="center" vertical="center" wrapText="1"/>
    </xf>
    <xf numFmtId="3" fontId="9" fillId="0" borderId="11" xfId="6" applyNumberFormat="1" applyFont="1" applyFill="1" applyBorder="1" applyAlignment="1">
      <alignment horizontal="center" vertical="center"/>
    </xf>
    <xf numFmtId="185" fontId="9" fillId="0" borderId="6" xfId="6" applyNumberFormat="1" applyFont="1" applyFill="1" applyBorder="1" applyAlignment="1">
      <alignment horizontal="center" vertical="center" wrapText="1"/>
    </xf>
    <xf numFmtId="184" fontId="9" fillId="0" borderId="127" xfId="6" applyNumberFormat="1" applyFont="1" applyFill="1" applyBorder="1" applyAlignment="1">
      <alignment horizontal="center" vertical="center" wrapText="1"/>
    </xf>
    <xf numFmtId="184" fontId="9" fillId="0" borderId="128" xfId="6" applyNumberFormat="1" applyFont="1" applyFill="1" applyBorder="1" applyAlignment="1">
      <alignment horizontal="center" vertical="center" wrapText="1"/>
    </xf>
    <xf numFmtId="184" fontId="9" fillId="0" borderId="129" xfId="6" applyNumberFormat="1" applyFont="1" applyFill="1" applyBorder="1" applyAlignment="1">
      <alignment horizontal="center" vertical="center" wrapText="1"/>
    </xf>
    <xf numFmtId="3" fontId="9" fillId="0" borderId="3" xfId="6" applyNumberFormat="1" applyFont="1" applyFill="1" applyBorder="1" applyAlignment="1">
      <alignment horizontal="center" vertical="center"/>
    </xf>
    <xf numFmtId="3" fontId="9" fillId="0" borderId="4" xfId="6" applyNumberFormat="1" applyFont="1" applyFill="1" applyBorder="1" applyAlignment="1">
      <alignment horizontal="center" vertical="center"/>
    </xf>
    <xf numFmtId="3" fontId="9" fillId="0" borderId="30" xfId="6" applyNumberFormat="1" applyFont="1" applyFill="1" applyBorder="1" applyAlignment="1">
      <alignment horizontal="center" vertical="center"/>
    </xf>
    <xf numFmtId="3" fontId="9" fillId="0" borderId="5" xfId="6" applyNumberFormat="1" applyFont="1" applyFill="1" applyBorder="1" applyAlignment="1">
      <alignment horizontal="center" vertical="center"/>
    </xf>
    <xf numFmtId="3" fontId="9" fillId="0" borderId="0" xfId="6" applyNumberFormat="1" applyFont="1" applyFill="1" applyBorder="1" applyAlignment="1">
      <alignment horizontal="center" vertical="center"/>
    </xf>
    <xf numFmtId="3" fontId="9" fillId="0" borderId="6" xfId="6" applyNumberFormat="1" applyFont="1" applyFill="1" applyBorder="1" applyAlignment="1">
      <alignment horizontal="center" vertical="center"/>
    </xf>
    <xf numFmtId="3" fontId="9" fillId="0" borderId="4" xfId="6" applyNumberFormat="1" applyFont="1" applyFill="1" applyBorder="1" applyAlignment="1">
      <alignment horizontal="center" vertical="center" wrapText="1"/>
    </xf>
    <xf numFmtId="183" fontId="9" fillId="0" borderId="11" xfId="6" applyNumberFormat="1" applyFont="1" applyFill="1" applyBorder="1" applyAlignment="1">
      <alignment horizontal="center" vertical="center"/>
    </xf>
    <xf numFmtId="3" fontId="9" fillId="0" borderId="12" xfId="6" applyNumberFormat="1" applyFont="1" applyFill="1" applyBorder="1" applyAlignment="1">
      <alignment horizontal="center" vertical="center"/>
    </xf>
    <xf numFmtId="3" fontId="9" fillId="0" borderId="100" xfId="6" applyNumberFormat="1" applyFont="1" applyFill="1" applyBorder="1" applyAlignment="1">
      <alignment horizontal="center" vertical="center" wrapText="1"/>
    </xf>
    <xf numFmtId="3" fontId="9" fillId="0" borderId="103" xfId="6" applyNumberFormat="1" applyFont="1" applyFill="1" applyBorder="1" applyAlignment="1">
      <alignment horizontal="center" vertical="center" wrapText="1"/>
    </xf>
    <xf numFmtId="3" fontId="9" fillId="0" borderId="125" xfId="6" applyNumberFormat="1" applyFont="1" applyFill="1" applyBorder="1" applyAlignment="1">
      <alignment horizontal="center" vertical="center"/>
    </xf>
    <xf numFmtId="3" fontId="9" fillId="0" borderId="126" xfId="6" applyNumberFormat="1" applyFont="1" applyFill="1" applyBorder="1" applyAlignment="1">
      <alignment horizontal="center" vertical="center"/>
    </xf>
    <xf numFmtId="3" fontId="9" fillId="0" borderId="1" xfId="6" applyNumberFormat="1" applyFont="1" applyFill="1" applyBorder="1" applyAlignment="1">
      <alignment horizontal="center" vertical="center"/>
    </xf>
    <xf numFmtId="188" fontId="12" fillId="0" borderId="11" xfId="8" applyNumberFormat="1" applyFont="1" applyFill="1" applyBorder="1" applyAlignment="1">
      <alignment horizontal="center" vertical="center" wrapText="1"/>
    </xf>
    <xf numFmtId="188" fontId="12" fillId="0" borderId="12" xfId="8" applyNumberFormat="1" applyFont="1" applyFill="1" applyBorder="1" applyAlignment="1">
      <alignment horizontal="center" vertical="center" wrapText="1"/>
    </xf>
    <xf numFmtId="0" fontId="12" fillId="0" borderId="0" xfId="8" applyFont="1" applyFill="1" applyBorder="1" applyAlignment="1">
      <alignment horizontal="left" vertical="center"/>
    </xf>
    <xf numFmtId="0" fontId="11" fillId="0" borderId="30" xfId="8" applyFont="1" applyFill="1" applyBorder="1" applyAlignment="1">
      <alignment vertical="center" wrapText="1"/>
    </xf>
    <xf numFmtId="0" fontId="2" fillId="0" borderId="6" xfId="8" applyFont="1" applyFill="1" applyBorder="1" applyAlignment="1">
      <alignment vertical="center" wrapText="1"/>
    </xf>
    <xf numFmtId="0" fontId="2" fillId="0" borderId="13" xfId="8" applyFont="1" applyFill="1" applyBorder="1" applyAlignment="1">
      <alignment vertical="center" wrapText="1"/>
    </xf>
    <xf numFmtId="184" fontId="12" fillId="0" borderId="0" xfId="8" applyNumberFormat="1" applyFont="1" applyFill="1" applyBorder="1" applyAlignment="1">
      <alignment horizontal="center" vertical="center"/>
    </xf>
    <xf numFmtId="187" fontId="12" fillId="0" borderId="0" xfId="8" applyNumberFormat="1" applyFont="1" applyFill="1" applyBorder="1" applyAlignment="1">
      <alignment horizontal="center" vertical="center"/>
    </xf>
    <xf numFmtId="0" fontId="12" fillId="0" borderId="8" xfId="8" applyFont="1" applyFill="1" applyBorder="1" applyAlignment="1">
      <alignment horizontal="right" vertical="center"/>
    </xf>
    <xf numFmtId="0" fontId="12" fillId="0" borderId="13" xfId="8" applyFont="1" applyFill="1" applyBorder="1" applyAlignment="1">
      <alignment horizontal="right" vertical="center"/>
    </xf>
    <xf numFmtId="0" fontId="12" fillId="0" borderId="1" xfId="8" applyFont="1" applyFill="1" applyBorder="1" applyAlignment="1">
      <alignment horizontal="center" vertical="center"/>
    </xf>
    <xf numFmtId="0" fontId="12" fillId="0" borderId="29" xfId="8" applyFont="1" applyFill="1" applyBorder="1" applyAlignment="1">
      <alignment horizontal="center" vertical="center"/>
    </xf>
    <xf numFmtId="0" fontId="12" fillId="0" borderId="2" xfId="8" applyFont="1" applyFill="1" applyBorder="1" applyAlignment="1">
      <alignment horizontal="center" vertical="center"/>
    </xf>
    <xf numFmtId="0" fontId="12" fillId="0" borderId="4" xfId="8" applyFont="1" applyFill="1" applyBorder="1" applyAlignment="1">
      <alignment horizontal="center" wrapText="1"/>
    </xf>
    <xf numFmtId="0" fontId="12" fillId="0" borderId="4" xfId="8" applyFont="1" applyFill="1" applyBorder="1" applyAlignment="1">
      <alignment horizontal="center"/>
    </xf>
    <xf numFmtId="184" fontId="12" fillId="0" borderId="8" xfId="8" applyNumberFormat="1" applyFont="1" applyFill="1" applyBorder="1" applyAlignment="1">
      <alignment horizontal="center" vertical="center"/>
    </xf>
    <xf numFmtId="3" fontId="12" fillId="0" borderId="11" xfId="8" applyNumberFormat="1" applyFont="1" applyFill="1" applyBorder="1" applyAlignment="1">
      <alignment horizontal="center" vertical="center" wrapText="1"/>
    </xf>
    <xf numFmtId="3" fontId="12" fillId="0" borderId="12" xfId="8" applyNumberFormat="1" applyFont="1" applyFill="1" applyBorder="1" applyAlignment="1">
      <alignment horizontal="center" vertical="center" wrapText="1"/>
    </xf>
    <xf numFmtId="189" fontId="12" fillId="0" borderId="11" xfId="8" applyNumberFormat="1" applyFont="1" applyFill="1" applyBorder="1" applyAlignment="1">
      <alignment horizontal="center" vertical="center" wrapText="1"/>
    </xf>
    <xf numFmtId="189" fontId="12" fillId="0" borderId="12" xfId="8" applyNumberFormat="1" applyFont="1" applyFill="1" applyBorder="1" applyAlignment="1">
      <alignment horizontal="center" vertical="center" wrapText="1"/>
    </xf>
    <xf numFmtId="0" fontId="12" fillId="0" borderId="3" xfId="8" applyFont="1" applyFill="1" applyBorder="1" applyAlignment="1">
      <alignment vertical="center" wrapText="1"/>
    </xf>
    <xf numFmtId="0" fontId="2" fillId="0" borderId="5" xfId="8" applyFont="1" applyFill="1" applyBorder="1" applyAlignment="1">
      <alignment vertical="center" wrapText="1"/>
    </xf>
    <xf numFmtId="0" fontId="2" fillId="0" borderId="7" xfId="8" applyFont="1" applyFill="1" applyBorder="1" applyAlignment="1">
      <alignment vertical="center" wrapText="1"/>
    </xf>
    <xf numFmtId="0" fontId="12" fillId="0" borderId="30" xfId="8" applyFont="1" applyFill="1" applyBorder="1" applyAlignment="1">
      <alignment vertical="center" wrapText="1"/>
    </xf>
    <xf numFmtId="0" fontId="12" fillId="0" borderId="6" xfId="8" applyFont="1" applyFill="1" applyBorder="1" applyAlignment="1">
      <alignment vertical="center" wrapText="1"/>
    </xf>
    <xf numFmtId="0" fontId="12" fillId="0" borderId="13" xfId="8" applyFont="1" applyFill="1" applyBorder="1" applyAlignment="1">
      <alignment vertical="center" wrapText="1"/>
    </xf>
    <xf numFmtId="0" fontId="12" fillId="0" borderId="3" xfId="8" applyFont="1" applyFill="1" applyBorder="1" applyAlignment="1">
      <alignment horizontal="center" wrapText="1"/>
    </xf>
    <xf numFmtId="0" fontId="12" fillId="0" borderId="8" xfId="8" applyFont="1" applyFill="1" applyBorder="1" applyAlignment="1">
      <alignment horizontal="left" vertical="center"/>
    </xf>
    <xf numFmtId="0" fontId="12" fillId="0" borderId="13" xfId="8" applyFont="1" applyFill="1" applyBorder="1" applyAlignment="1">
      <alignment horizontal="left" vertical="center"/>
    </xf>
    <xf numFmtId="0" fontId="11" fillId="0" borderId="11" xfId="8" applyFont="1" applyFill="1" applyBorder="1" applyAlignment="1">
      <alignment vertical="center" wrapText="1"/>
    </xf>
    <xf numFmtId="0" fontId="12" fillId="0" borderId="12" xfId="8" applyFont="1" applyFill="1" applyBorder="1" applyAlignment="1">
      <alignment horizontal="distributed" vertical="center" wrapText="1"/>
    </xf>
    <xf numFmtId="0" fontId="12" fillId="0" borderId="9" xfId="8" applyFont="1" applyFill="1" applyBorder="1" applyAlignment="1">
      <alignment horizontal="distributed" vertical="center" wrapText="1"/>
    </xf>
    <xf numFmtId="3" fontId="12" fillId="0" borderId="9" xfId="8" applyNumberFormat="1" applyFont="1" applyFill="1" applyBorder="1" applyAlignment="1">
      <alignment horizontal="right" vertical="center" wrapText="1"/>
    </xf>
    <xf numFmtId="3" fontId="12" fillId="0" borderId="10" xfId="8" applyNumberFormat="1" applyFont="1" applyFill="1" applyBorder="1" applyAlignment="1">
      <alignment horizontal="right" vertical="center" wrapText="1"/>
    </xf>
    <xf numFmtId="0" fontId="12" fillId="0" borderId="12" xfId="8" applyFont="1" applyFill="1" applyBorder="1" applyAlignment="1">
      <alignment horizontal="center" vertical="center" wrapText="1"/>
    </xf>
    <xf numFmtId="0" fontId="12" fillId="0" borderId="9" xfId="8" applyFont="1" applyFill="1" applyBorder="1" applyAlignment="1">
      <alignment horizontal="center" vertical="center" wrapText="1"/>
    </xf>
    <xf numFmtId="0" fontId="12" fillId="0" borderId="10" xfId="8" applyFont="1" applyFill="1" applyBorder="1" applyAlignment="1">
      <alignment horizontal="center" vertical="center" wrapText="1"/>
    </xf>
    <xf numFmtId="0" fontId="12" fillId="0" borderId="5" xfId="8" applyFont="1" applyFill="1" applyBorder="1" applyAlignment="1">
      <alignment vertical="center" wrapText="1"/>
    </xf>
    <xf numFmtId="0" fontId="12" fillId="0" borderId="7" xfId="8" applyFont="1" applyFill="1" applyBorder="1" applyAlignment="1">
      <alignment vertical="center" wrapText="1"/>
    </xf>
    <xf numFmtId="0" fontId="2" fillId="0" borderId="4" xfId="8" applyFont="1" applyFill="1" applyBorder="1" applyAlignment="1">
      <alignment wrapText="1"/>
    </xf>
    <xf numFmtId="0" fontId="2" fillId="0" borderId="30" xfId="8" applyFont="1" applyFill="1" applyBorder="1" applyAlignment="1">
      <alignment wrapText="1"/>
    </xf>
    <xf numFmtId="0" fontId="11" fillId="0" borderId="1" xfId="8" applyFont="1" applyFill="1" applyBorder="1" applyAlignment="1">
      <alignment vertical="center" wrapText="1"/>
    </xf>
    <xf numFmtId="0" fontId="2" fillId="0" borderId="29" xfId="8" applyFont="1" applyFill="1" applyBorder="1" applyAlignment="1">
      <alignment vertical="center" wrapText="1"/>
    </xf>
    <xf numFmtId="0" fontId="2" fillId="0" borderId="2" xfId="8" applyFont="1" applyFill="1" applyBorder="1" applyAlignment="1">
      <alignment vertical="center" wrapText="1"/>
    </xf>
    <xf numFmtId="0" fontId="12" fillId="0" borderId="5" xfId="8" applyFont="1" applyFill="1" applyBorder="1" applyAlignment="1">
      <alignment horizontal="left" vertical="center" wrapText="1"/>
    </xf>
    <xf numFmtId="0" fontId="12" fillId="0" borderId="0" xfId="8" applyFont="1" applyFill="1" applyBorder="1" applyAlignment="1">
      <alignment horizontal="left" vertical="center" wrapText="1"/>
    </xf>
    <xf numFmtId="3" fontId="23" fillId="0" borderId="0" xfId="0" applyNumberFormat="1" applyFont="1" applyFill="1" applyBorder="1" applyAlignment="1">
      <alignment horizontal="right" vertical="center" wrapText="1"/>
    </xf>
    <xf numFmtId="0" fontId="23" fillId="0" borderId="0" xfId="0" applyFont="1" applyFill="1" applyBorder="1" applyAlignment="1">
      <alignment horizontal="right" vertical="center" wrapText="1"/>
    </xf>
    <xf numFmtId="0" fontId="12" fillId="0" borderId="6" xfId="8" applyFont="1" applyFill="1" applyBorder="1" applyAlignment="1">
      <alignment horizontal="left" vertical="center" wrapText="1"/>
    </xf>
    <xf numFmtId="0" fontId="12" fillId="0" borderId="7" xfId="8" applyFont="1" applyFill="1" applyBorder="1" applyAlignment="1">
      <alignment horizontal="left" vertical="center" wrapText="1"/>
    </xf>
    <xf numFmtId="0" fontId="12" fillId="0" borderId="8" xfId="8" applyFont="1" applyFill="1" applyBorder="1" applyAlignment="1">
      <alignment horizontal="left" vertical="center" wrapText="1"/>
    </xf>
    <xf numFmtId="3" fontId="23" fillId="0" borderId="8" xfId="0" applyNumberFormat="1" applyFont="1" applyFill="1" applyBorder="1" applyAlignment="1">
      <alignment horizontal="right" vertical="center" wrapText="1"/>
    </xf>
    <xf numFmtId="0" fontId="23" fillId="0" borderId="8" xfId="0" applyFont="1" applyFill="1" applyBorder="1" applyAlignment="1">
      <alignment horizontal="right" vertical="center" wrapText="1"/>
    </xf>
    <xf numFmtId="0" fontId="12" fillId="0" borderId="13" xfId="8" applyFont="1" applyFill="1" applyBorder="1" applyAlignment="1">
      <alignment horizontal="left" vertical="center" wrapText="1"/>
    </xf>
    <xf numFmtId="0" fontId="11" fillId="0" borderId="11" xfId="0" applyFont="1" applyFill="1" applyBorder="1" applyAlignment="1">
      <alignment vertical="center" wrapText="1"/>
    </xf>
    <xf numFmtId="0" fontId="12" fillId="0" borderId="8"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3" xfId="0" applyFont="1" applyFill="1" applyBorder="1" applyAlignment="1">
      <alignment vertical="center" wrapText="1"/>
    </xf>
    <xf numFmtId="0" fontId="0" fillId="0" borderId="7" xfId="0" applyFont="1" applyFill="1" applyBorder="1" applyAlignment="1">
      <alignment vertical="center" wrapText="1"/>
    </xf>
    <xf numFmtId="0" fontId="12" fillId="0" borderId="30" xfId="0" applyFont="1" applyFill="1" applyBorder="1" applyAlignment="1">
      <alignment vertical="center" wrapText="1"/>
    </xf>
    <xf numFmtId="0" fontId="0" fillId="0" borderId="13" xfId="0" applyFont="1" applyFill="1" applyBorder="1" applyAlignment="1">
      <alignment vertical="center" wrapText="1"/>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38" fontId="12" fillId="0" borderId="4" xfId="5" applyFont="1" applyFill="1" applyBorder="1" applyAlignment="1">
      <alignment horizontal="center" vertical="center" wrapText="1"/>
    </xf>
    <xf numFmtId="0" fontId="12" fillId="0" borderId="4" xfId="0" applyFont="1" applyFill="1" applyBorder="1" applyAlignment="1">
      <alignment horizontal="left" vertical="center" wrapText="1"/>
    </xf>
    <xf numFmtId="0" fontId="12" fillId="0" borderId="30" xfId="0" applyFont="1" applyFill="1" applyBorder="1" applyAlignment="1">
      <alignment horizontal="left" vertical="center" wrapText="1"/>
    </xf>
  </cellXfs>
  <cellStyles count="12">
    <cellStyle name="Comma [0] 2" xfId="2"/>
    <cellStyle name="Normal 2" xfId="1"/>
    <cellStyle name="パーセント" xfId="4" builtinId="5"/>
    <cellStyle name="桁区切り" xfId="5" builtinId="6"/>
    <cellStyle name="標準" xfId="0" builtinId="0"/>
    <cellStyle name="標準 2" xfId="3"/>
    <cellStyle name="標準 2 3" xfId="8"/>
    <cellStyle name="標準 3" xfId="7"/>
    <cellStyle name="標準 4 2" xfId="6"/>
    <cellStyle name="標準 7 4 2 2" xfId="9"/>
    <cellStyle name="標準 7 6" xfId="10"/>
    <cellStyle name="標準 8 3" xfId="11"/>
  </cellStyles>
  <dxfs count="7">
    <dxf>
      <font>
        <color rgb="FFFF0000"/>
      </font>
      <fill>
        <patternFill>
          <bgColor rgb="FFFFFF99"/>
        </patternFill>
      </fill>
    </dxf>
    <dxf>
      <font>
        <color rgb="FF0070C0"/>
      </font>
      <fill>
        <patternFill>
          <bgColor rgb="FFFFFF99"/>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114300</xdr:colOff>
      <xdr:row>104</xdr:row>
      <xdr:rowOff>38101</xdr:rowOff>
    </xdr:from>
    <xdr:to>
      <xdr:col>28</xdr:col>
      <xdr:colOff>333375</xdr:colOff>
      <xdr:row>120</xdr:row>
      <xdr:rowOff>123825</xdr:rowOff>
    </xdr:to>
    <xdr:sp macro="" textlink="">
      <xdr:nvSpPr>
        <xdr:cNvPr id="3" name="右中かっこ 2"/>
        <xdr:cNvSpPr/>
      </xdr:nvSpPr>
      <xdr:spPr>
        <a:xfrm>
          <a:off x="7848600" y="7067551"/>
          <a:ext cx="219075" cy="2828924"/>
        </a:xfrm>
        <a:prstGeom prst="rightBrace">
          <a:avLst>
            <a:gd name="adj1" fmla="val 8333"/>
            <a:gd name="adj2" fmla="val 5072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133350</xdr:colOff>
      <xdr:row>134</xdr:row>
      <xdr:rowOff>9525</xdr:rowOff>
    </xdr:from>
    <xdr:to>
      <xdr:col>28</xdr:col>
      <xdr:colOff>352425</xdr:colOff>
      <xdr:row>150</xdr:row>
      <xdr:rowOff>95249</xdr:rowOff>
    </xdr:to>
    <xdr:sp macro="" textlink="">
      <xdr:nvSpPr>
        <xdr:cNvPr id="4" name="右中かっこ 3"/>
        <xdr:cNvSpPr/>
      </xdr:nvSpPr>
      <xdr:spPr>
        <a:xfrm>
          <a:off x="7867650" y="12182475"/>
          <a:ext cx="219075" cy="2828924"/>
        </a:xfrm>
        <a:prstGeom prst="rightBrace">
          <a:avLst>
            <a:gd name="adj1" fmla="val 8333"/>
            <a:gd name="adj2" fmla="val 5072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114300</xdr:colOff>
      <xdr:row>164</xdr:row>
      <xdr:rowOff>38100</xdr:rowOff>
    </xdr:from>
    <xdr:to>
      <xdr:col>28</xdr:col>
      <xdr:colOff>333375</xdr:colOff>
      <xdr:row>180</xdr:row>
      <xdr:rowOff>123824</xdr:rowOff>
    </xdr:to>
    <xdr:sp macro="" textlink="">
      <xdr:nvSpPr>
        <xdr:cNvPr id="5" name="右中かっこ 4"/>
        <xdr:cNvSpPr/>
      </xdr:nvSpPr>
      <xdr:spPr>
        <a:xfrm>
          <a:off x="7848600" y="17354550"/>
          <a:ext cx="219075" cy="2828924"/>
        </a:xfrm>
        <a:prstGeom prst="rightBrace">
          <a:avLst>
            <a:gd name="adj1" fmla="val 8333"/>
            <a:gd name="adj2" fmla="val 5072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164522</xdr:colOff>
      <xdr:row>6</xdr:row>
      <xdr:rowOff>8658</xdr:rowOff>
    </xdr:from>
    <xdr:to>
      <xdr:col>28</xdr:col>
      <xdr:colOff>86590</xdr:colOff>
      <xdr:row>21</xdr:row>
      <xdr:rowOff>190499</xdr:rowOff>
    </xdr:to>
    <xdr:sp macro="" textlink="">
      <xdr:nvSpPr>
        <xdr:cNvPr id="2" name="大かっこ 1"/>
        <xdr:cNvSpPr/>
      </xdr:nvSpPr>
      <xdr:spPr>
        <a:xfrm>
          <a:off x="10861097"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3" name="大かっこ 2"/>
        <xdr:cNvSpPr/>
      </xdr:nvSpPr>
      <xdr:spPr>
        <a:xfrm>
          <a:off x="10861097"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4" name="大かっこ 3"/>
        <xdr:cNvSpPr/>
      </xdr:nvSpPr>
      <xdr:spPr>
        <a:xfrm>
          <a:off x="10861097"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5" name="大かっこ 4"/>
        <xdr:cNvSpPr/>
      </xdr:nvSpPr>
      <xdr:spPr>
        <a:xfrm>
          <a:off x="10861097"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6" name="大かっこ 5"/>
        <xdr:cNvSpPr/>
      </xdr:nvSpPr>
      <xdr:spPr>
        <a:xfrm>
          <a:off x="10861097"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7" name="大かっこ 6"/>
        <xdr:cNvSpPr/>
      </xdr:nvSpPr>
      <xdr:spPr>
        <a:xfrm>
          <a:off x="10861097"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8" name="大かっこ 7"/>
        <xdr:cNvSpPr/>
      </xdr:nvSpPr>
      <xdr:spPr>
        <a:xfrm>
          <a:off x="10861097"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9" name="大かっこ 8"/>
        <xdr:cNvSpPr/>
      </xdr:nvSpPr>
      <xdr:spPr>
        <a:xfrm>
          <a:off x="10861097"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0" name="大かっこ 9"/>
        <xdr:cNvSpPr/>
      </xdr:nvSpPr>
      <xdr:spPr>
        <a:xfrm>
          <a:off x="10861097"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1" name="大かっこ 10"/>
        <xdr:cNvSpPr/>
      </xdr:nvSpPr>
      <xdr:spPr>
        <a:xfrm>
          <a:off x="10861097"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12" name="大かっこ 11"/>
        <xdr:cNvSpPr/>
      </xdr:nvSpPr>
      <xdr:spPr>
        <a:xfrm>
          <a:off x="10861097"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13" name="大かっこ 12"/>
        <xdr:cNvSpPr/>
      </xdr:nvSpPr>
      <xdr:spPr>
        <a:xfrm>
          <a:off x="10861097"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14" name="大かっこ 13"/>
        <xdr:cNvSpPr/>
      </xdr:nvSpPr>
      <xdr:spPr>
        <a:xfrm>
          <a:off x="10861097"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15" name="大かっこ 14"/>
        <xdr:cNvSpPr/>
      </xdr:nvSpPr>
      <xdr:spPr>
        <a:xfrm>
          <a:off x="10861097"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16" name="大かっこ 15"/>
        <xdr:cNvSpPr/>
      </xdr:nvSpPr>
      <xdr:spPr>
        <a:xfrm>
          <a:off x="10861097"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17" name="大かっこ 16"/>
        <xdr:cNvSpPr/>
      </xdr:nvSpPr>
      <xdr:spPr>
        <a:xfrm>
          <a:off x="10861097"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6</xdr:row>
      <xdr:rowOff>8658</xdr:rowOff>
    </xdr:from>
    <xdr:to>
      <xdr:col>28</xdr:col>
      <xdr:colOff>86590</xdr:colOff>
      <xdr:row>21</xdr:row>
      <xdr:rowOff>190499</xdr:rowOff>
    </xdr:to>
    <xdr:sp macro="" textlink="">
      <xdr:nvSpPr>
        <xdr:cNvPr id="18" name="大かっこ 17"/>
        <xdr:cNvSpPr/>
      </xdr:nvSpPr>
      <xdr:spPr>
        <a:xfrm>
          <a:off x="10861097" y="913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22</xdr:row>
      <xdr:rowOff>8658</xdr:rowOff>
    </xdr:from>
    <xdr:to>
      <xdr:col>28</xdr:col>
      <xdr:colOff>86590</xdr:colOff>
      <xdr:row>37</xdr:row>
      <xdr:rowOff>173181</xdr:rowOff>
    </xdr:to>
    <xdr:sp macro="" textlink="">
      <xdr:nvSpPr>
        <xdr:cNvPr id="19" name="大かっこ 18"/>
        <xdr:cNvSpPr/>
      </xdr:nvSpPr>
      <xdr:spPr>
        <a:xfrm>
          <a:off x="10861097" y="3961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38</xdr:row>
      <xdr:rowOff>8658</xdr:rowOff>
    </xdr:from>
    <xdr:to>
      <xdr:col>28</xdr:col>
      <xdr:colOff>86590</xdr:colOff>
      <xdr:row>53</xdr:row>
      <xdr:rowOff>173181</xdr:rowOff>
    </xdr:to>
    <xdr:sp macro="" textlink="">
      <xdr:nvSpPr>
        <xdr:cNvPr id="20" name="大かっこ 19"/>
        <xdr:cNvSpPr/>
      </xdr:nvSpPr>
      <xdr:spPr>
        <a:xfrm>
          <a:off x="10861097" y="7009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54</xdr:row>
      <xdr:rowOff>8659</xdr:rowOff>
    </xdr:from>
    <xdr:to>
      <xdr:col>28</xdr:col>
      <xdr:colOff>86590</xdr:colOff>
      <xdr:row>69</xdr:row>
      <xdr:rowOff>164523</xdr:rowOff>
    </xdr:to>
    <xdr:sp macro="" textlink="">
      <xdr:nvSpPr>
        <xdr:cNvPr id="21" name="大かっこ 20"/>
        <xdr:cNvSpPr/>
      </xdr:nvSpPr>
      <xdr:spPr>
        <a:xfrm>
          <a:off x="10861097" y="10057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70</xdr:row>
      <xdr:rowOff>8659</xdr:rowOff>
    </xdr:from>
    <xdr:to>
      <xdr:col>28</xdr:col>
      <xdr:colOff>86590</xdr:colOff>
      <xdr:row>85</xdr:row>
      <xdr:rowOff>164523</xdr:rowOff>
    </xdr:to>
    <xdr:sp macro="" textlink="">
      <xdr:nvSpPr>
        <xdr:cNvPr id="22" name="大かっこ 21"/>
        <xdr:cNvSpPr/>
      </xdr:nvSpPr>
      <xdr:spPr>
        <a:xfrm>
          <a:off x="10861097" y="13105534"/>
          <a:ext cx="2931968" cy="3013364"/>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86</xdr:row>
      <xdr:rowOff>8658</xdr:rowOff>
    </xdr:from>
    <xdr:to>
      <xdr:col>28</xdr:col>
      <xdr:colOff>86590</xdr:colOff>
      <xdr:row>101</xdr:row>
      <xdr:rowOff>173181</xdr:rowOff>
    </xdr:to>
    <xdr:sp macro="" textlink="">
      <xdr:nvSpPr>
        <xdr:cNvPr id="23" name="大かっこ 22"/>
        <xdr:cNvSpPr/>
      </xdr:nvSpPr>
      <xdr:spPr>
        <a:xfrm>
          <a:off x="10861097" y="16153533"/>
          <a:ext cx="2931968" cy="3022023"/>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102</xdr:row>
      <xdr:rowOff>8658</xdr:rowOff>
    </xdr:from>
    <xdr:to>
      <xdr:col>28</xdr:col>
      <xdr:colOff>86590</xdr:colOff>
      <xdr:row>117</xdr:row>
      <xdr:rowOff>190499</xdr:rowOff>
    </xdr:to>
    <xdr:sp macro="" textlink="">
      <xdr:nvSpPr>
        <xdr:cNvPr id="24" name="大かっこ 23"/>
        <xdr:cNvSpPr/>
      </xdr:nvSpPr>
      <xdr:spPr>
        <a:xfrm>
          <a:off x="10861097" y="19201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164522</xdr:colOff>
      <xdr:row>118</xdr:row>
      <xdr:rowOff>8658</xdr:rowOff>
    </xdr:from>
    <xdr:to>
      <xdr:col>28</xdr:col>
      <xdr:colOff>86590</xdr:colOff>
      <xdr:row>133</xdr:row>
      <xdr:rowOff>190499</xdr:rowOff>
    </xdr:to>
    <xdr:sp macro="" textlink="">
      <xdr:nvSpPr>
        <xdr:cNvPr id="25" name="大かっこ 24"/>
        <xdr:cNvSpPr/>
      </xdr:nvSpPr>
      <xdr:spPr>
        <a:xfrm>
          <a:off x="10861097" y="22249533"/>
          <a:ext cx="2931968" cy="3039341"/>
        </a:xfrm>
        <a:prstGeom prst="bracketPair">
          <a:avLst>
            <a:gd name="adj" fmla="val 2831"/>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11"/>
  <sheetViews>
    <sheetView workbookViewId="0">
      <selection activeCell="A5" sqref="A5"/>
    </sheetView>
  </sheetViews>
  <sheetFormatPr defaultRowHeight="13.5"/>
  <cols>
    <col min="1" max="6" width="9" style="268"/>
    <col min="7" max="7" width="9" style="268" customWidth="1"/>
    <col min="8" max="16384" width="9" style="268"/>
  </cols>
  <sheetData>
    <row r="1" spans="1:1" ht="25.5" customHeight="1">
      <c r="A1" s="267" t="s">
        <v>532</v>
      </c>
    </row>
    <row r="2" spans="1:1" ht="15.75" customHeight="1">
      <c r="A2" s="268" t="s">
        <v>533</v>
      </c>
    </row>
    <row r="4" spans="1:1" ht="24" customHeight="1">
      <c r="A4" s="269" t="s">
        <v>534</v>
      </c>
    </row>
    <row r="5" spans="1:1" ht="16.5" customHeight="1">
      <c r="A5" s="268" t="s">
        <v>535</v>
      </c>
    </row>
    <row r="6" spans="1:1" ht="16.5" customHeight="1">
      <c r="A6" s="268" t="s">
        <v>536</v>
      </c>
    </row>
    <row r="8" spans="1:1" ht="19.5" customHeight="1">
      <c r="A8" s="269" t="s">
        <v>537</v>
      </c>
    </row>
    <row r="9" spans="1:1" ht="16.5" customHeight="1">
      <c r="A9" s="268" t="s">
        <v>538</v>
      </c>
    </row>
    <row r="10" spans="1:1" ht="16.5" customHeight="1">
      <c r="A10" s="268" t="s">
        <v>539</v>
      </c>
    </row>
    <row r="11" spans="1:1" ht="16.5" customHeight="1">
      <c r="A11" s="268" t="s">
        <v>540</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U386"/>
  <sheetViews>
    <sheetView tabSelected="1" view="pageBreakPreview" topLeftCell="A87" zoomScale="85" zoomScaleNormal="100" zoomScaleSheetLayoutView="85" workbookViewId="0">
      <selection activeCell="A130" sqref="A130:Z132"/>
    </sheetView>
  </sheetViews>
  <sheetFormatPr defaultRowHeight="13.5"/>
  <cols>
    <col min="1" max="26" width="3.375" style="203" customWidth="1"/>
    <col min="27" max="30" width="9" style="203" customWidth="1"/>
    <col min="31" max="58" width="9.125" style="203" customWidth="1"/>
    <col min="59" max="167" width="9.25" style="203" customWidth="1"/>
    <col min="168" max="172" width="10.25" style="203" bestFit="1" customWidth="1"/>
    <col min="173" max="174" width="10" style="203" bestFit="1" customWidth="1"/>
    <col min="175" max="184" width="10.25" style="203" bestFit="1" customWidth="1"/>
    <col min="185" max="186" width="10" style="203" bestFit="1" customWidth="1"/>
    <col min="187" max="196" width="10.25" style="203" bestFit="1" customWidth="1"/>
    <col min="197" max="198" width="10" style="203" bestFit="1" customWidth="1"/>
    <col min="199" max="206" width="10.25" style="203" bestFit="1" customWidth="1"/>
    <col min="207" max="208" width="10.5" style="203" bestFit="1" customWidth="1"/>
    <col min="209" max="210" width="10.25" style="203" bestFit="1" customWidth="1"/>
    <col min="211" max="218" width="10.5" style="203" bestFit="1" customWidth="1"/>
    <col min="219" max="220" width="10.25" style="203" bestFit="1" customWidth="1"/>
    <col min="221" max="222" width="10" style="203" bestFit="1" customWidth="1"/>
    <col min="223" max="230" width="10.25" style="203" bestFit="1" customWidth="1"/>
    <col min="231" max="232" width="10.5" style="203" bestFit="1" customWidth="1"/>
    <col min="233" max="234" width="10.25" style="203" bestFit="1" customWidth="1"/>
    <col min="235" max="244" width="10.5" style="203" bestFit="1" customWidth="1"/>
    <col min="245" max="246" width="10.25" style="203" bestFit="1" customWidth="1"/>
    <col min="247" max="254" width="10.5" style="203" bestFit="1" customWidth="1"/>
    <col min="255" max="255" width="9.25" style="203" bestFit="1" customWidth="1"/>
    <col min="256" max="16384" width="9" style="203"/>
  </cols>
  <sheetData>
    <row r="1" spans="1:57" s="167" customFormat="1" ht="13.5" customHeight="1">
      <c r="A1" s="164" t="s">
        <v>471</v>
      </c>
      <c r="B1" s="164"/>
      <c r="C1" s="164"/>
      <c r="D1" s="164"/>
      <c r="E1" s="164"/>
      <c r="F1" s="164"/>
      <c r="G1" s="164"/>
      <c r="H1" s="164"/>
      <c r="I1" s="164"/>
      <c r="J1" s="164"/>
      <c r="K1" s="164"/>
      <c r="L1" s="164"/>
      <c r="M1" s="164"/>
      <c r="N1" s="164"/>
      <c r="O1" s="164"/>
      <c r="P1" s="164"/>
      <c r="Q1" s="164"/>
      <c r="R1" s="164"/>
      <c r="S1" s="164"/>
      <c r="T1" s="592">
        <v>2023</v>
      </c>
      <c r="U1" s="592"/>
      <c r="V1" s="164" t="s">
        <v>0</v>
      </c>
      <c r="W1" s="165"/>
      <c r="X1" s="164" t="s">
        <v>21</v>
      </c>
      <c r="Y1" s="165"/>
      <c r="Z1" s="164" t="s">
        <v>22</v>
      </c>
      <c r="AA1" s="166">
        <v>2021</v>
      </c>
      <c r="AB1" s="166">
        <v>2022</v>
      </c>
      <c r="AC1" s="166">
        <v>2023</v>
      </c>
      <c r="AD1" s="166">
        <v>2024</v>
      </c>
      <c r="AE1" s="166">
        <v>2025</v>
      </c>
      <c r="AF1" s="166">
        <v>2026</v>
      </c>
      <c r="AG1" s="166">
        <v>2027</v>
      </c>
      <c r="AH1" s="166">
        <v>2028</v>
      </c>
      <c r="AI1" s="166">
        <v>2029</v>
      </c>
      <c r="AJ1" s="166">
        <v>2030</v>
      </c>
    </row>
    <row r="2" spans="1:57" s="167" customFormat="1" ht="13.5" customHeight="1">
      <c r="A2" s="164"/>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6">
        <v>1</v>
      </c>
      <c r="AB2" s="168">
        <v>2</v>
      </c>
      <c r="AC2" s="168">
        <v>3</v>
      </c>
      <c r="AD2" s="168">
        <v>4</v>
      </c>
      <c r="AE2" s="168">
        <v>5</v>
      </c>
      <c r="AF2" s="168">
        <v>6</v>
      </c>
      <c r="AG2" s="168">
        <v>7</v>
      </c>
      <c r="AH2" s="168">
        <v>8</v>
      </c>
      <c r="AI2" s="168">
        <v>9</v>
      </c>
      <c r="AJ2" s="168">
        <v>10</v>
      </c>
      <c r="AK2" s="168">
        <v>11</v>
      </c>
      <c r="AL2" s="168">
        <v>12</v>
      </c>
    </row>
    <row r="3" spans="1:57" s="167" customFormat="1" ht="13.5" customHeight="1">
      <c r="A3" s="593" t="s">
        <v>68</v>
      </c>
      <c r="B3" s="593"/>
      <c r="C3" s="593"/>
      <c r="D3" s="593"/>
      <c r="E3" s="593"/>
      <c r="F3" s="593"/>
      <c r="G3" s="593"/>
      <c r="H3" s="593"/>
      <c r="I3" s="593"/>
      <c r="J3" s="593"/>
      <c r="K3" s="593"/>
      <c r="L3" s="593"/>
      <c r="M3" s="593"/>
      <c r="N3" s="593"/>
      <c r="O3" s="593"/>
      <c r="P3" s="593"/>
      <c r="Q3" s="593"/>
      <c r="R3" s="593"/>
      <c r="S3" s="593"/>
      <c r="T3" s="593"/>
      <c r="U3" s="593"/>
      <c r="V3" s="593"/>
      <c r="W3" s="593"/>
      <c r="X3" s="593"/>
      <c r="Y3" s="593"/>
      <c r="Z3" s="593"/>
      <c r="AA3" s="166">
        <v>1</v>
      </c>
      <c r="AB3" s="166">
        <v>2</v>
      </c>
      <c r="AC3" s="166">
        <v>3</v>
      </c>
      <c r="AD3" s="166">
        <v>4</v>
      </c>
      <c r="AE3" s="166">
        <v>5</v>
      </c>
      <c r="AF3" s="166">
        <v>6</v>
      </c>
      <c r="AG3" s="166">
        <v>7</v>
      </c>
      <c r="AH3" s="166">
        <v>8</v>
      </c>
      <c r="AI3" s="166">
        <v>9</v>
      </c>
      <c r="AJ3" s="166">
        <v>10</v>
      </c>
      <c r="AK3" s="166">
        <v>11</v>
      </c>
      <c r="AL3" s="166">
        <v>12</v>
      </c>
      <c r="AM3" s="166">
        <v>13</v>
      </c>
      <c r="AN3" s="166">
        <v>14</v>
      </c>
      <c r="AO3" s="166">
        <v>15</v>
      </c>
      <c r="AP3" s="166">
        <v>16</v>
      </c>
      <c r="AQ3" s="166">
        <v>17</v>
      </c>
      <c r="AR3" s="166">
        <v>18</v>
      </c>
      <c r="AS3" s="166">
        <v>19</v>
      </c>
      <c r="AT3" s="166">
        <v>20</v>
      </c>
      <c r="AU3" s="166">
        <v>21</v>
      </c>
      <c r="AV3" s="166">
        <v>22</v>
      </c>
      <c r="AW3" s="166">
        <v>23</v>
      </c>
      <c r="AX3" s="166">
        <v>24</v>
      </c>
      <c r="AY3" s="166">
        <v>25</v>
      </c>
      <c r="AZ3" s="166">
        <v>26</v>
      </c>
      <c r="BA3" s="166">
        <v>27</v>
      </c>
      <c r="BB3" s="166">
        <v>28</v>
      </c>
      <c r="BC3" s="166">
        <v>29</v>
      </c>
      <c r="BD3" s="166">
        <v>30</v>
      </c>
      <c r="BE3" s="166">
        <v>31</v>
      </c>
    </row>
    <row r="4" spans="1:57" s="167" customFormat="1" ht="13.5" customHeight="1">
      <c r="A4" s="164"/>
      <c r="B4" s="164"/>
      <c r="C4" s="164"/>
      <c r="D4" s="164"/>
      <c r="E4" s="164"/>
      <c r="F4" s="164"/>
      <c r="G4" s="164"/>
      <c r="H4" s="164" t="s">
        <v>64</v>
      </c>
      <c r="I4" s="592">
        <v>2023</v>
      </c>
      <c r="J4" s="592"/>
      <c r="K4" s="164" t="s">
        <v>61</v>
      </c>
      <c r="L4" s="164"/>
      <c r="M4" s="165">
        <v>4</v>
      </c>
      <c r="N4" s="164" t="s">
        <v>23</v>
      </c>
      <c r="O4" s="164" t="s">
        <v>62</v>
      </c>
      <c r="P4" s="165">
        <v>4</v>
      </c>
      <c r="Q4" s="164" t="s">
        <v>65</v>
      </c>
      <c r="R4" s="164"/>
      <c r="S4" s="169"/>
      <c r="T4" s="164" t="s">
        <v>66</v>
      </c>
      <c r="U4" s="164"/>
      <c r="V4" s="164"/>
      <c r="W4" s="164"/>
      <c r="X4" s="164"/>
      <c r="Y4" s="164"/>
      <c r="Z4" s="164"/>
    </row>
    <row r="5" spans="1:57" s="167" customFormat="1" ht="13.5" customHeight="1">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row>
    <row r="6" spans="1:57" s="167" customFormat="1" ht="13.5" customHeight="1">
      <c r="A6" s="164"/>
      <c r="B6" s="594" t="s">
        <v>489</v>
      </c>
      <c r="C6" s="594"/>
      <c r="D6" s="594"/>
      <c r="E6" s="594"/>
      <c r="F6" s="594"/>
      <c r="G6" s="594"/>
      <c r="H6" s="164"/>
      <c r="I6" s="164"/>
      <c r="J6" s="164"/>
      <c r="K6" s="164"/>
      <c r="L6" s="164"/>
      <c r="M6" s="164"/>
      <c r="N6" s="164"/>
      <c r="O6" s="164"/>
      <c r="P6" s="164"/>
      <c r="Q6" s="164"/>
      <c r="R6" s="164"/>
      <c r="S6" s="164"/>
      <c r="T6" s="164"/>
      <c r="U6" s="164"/>
      <c r="V6" s="164"/>
      <c r="W6" s="164"/>
      <c r="X6" s="164"/>
      <c r="Y6" s="164"/>
      <c r="Z6" s="164"/>
      <c r="AA6" s="166" t="s">
        <v>63</v>
      </c>
      <c r="AB6" s="166" t="s">
        <v>68</v>
      </c>
      <c r="AC6" s="166" t="s">
        <v>144</v>
      </c>
      <c r="AD6" s="166" t="s">
        <v>145</v>
      </c>
    </row>
    <row r="7" spans="1:57" s="167" customFormat="1" ht="13.5" customHeight="1">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row>
    <row r="8" spans="1:57" s="167" customFormat="1" ht="13.5" customHeight="1">
      <c r="A8" s="164"/>
      <c r="B8" s="164"/>
      <c r="C8" s="164"/>
      <c r="D8" s="164"/>
      <c r="E8" s="164"/>
      <c r="F8" s="164"/>
      <c r="G8" s="164"/>
      <c r="H8" s="164" t="s">
        <v>69</v>
      </c>
      <c r="I8" s="164"/>
      <c r="J8" s="164"/>
      <c r="K8" s="164"/>
      <c r="L8" s="164"/>
      <c r="M8" s="164"/>
      <c r="N8" s="164"/>
      <c r="O8" s="164"/>
      <c r="P8" s="164"/>
      <c r="Q8" s="164"/>
      <c r="R8" s="164"/>
      <c r="S8" s="164"/>
      <c r="T8" s="164"/>
      <c r="U8" s="164"/>
      <c r="V8" s="164"/>
      <c r="W8" s="164"/>
      <c r="X8" s="164"/>
      <c r="Y8" s="164"/>
      <c r="Z8" s="164"/>
    </row>
    <row r="9" spans="1:57" s="167" customFormat="1" ht="13.5" customHeight="1">
      <c r="A9" s="164"/>
      <c r="B9" s="164"/>
      <c r="C9" s="164"/>
      <c r="D9" s="164"/>
      <c r="E9" s="164"/>
      <c r="F9" s="164"/>
      <c r="G9" s="164"/>
      <c r="H9" s="597" t="s">
        <v>52</v>
      </c>
      <c r="I9" s="597"/>
      <c r="J9" s="597"/>
      <c r="K9" s="597"/>
      <c r="L9" s="597"/>
      <c r="M9" s="597"/>
      <c r="N9" s="597"/>
      <c r="O9" s="595" t="s">
        <v>70</v>
      </c>
      <c r="P9" s="595"/>
      <c r="Q9" s="595"/>
      <c r="R9" s="595"/>
      <c r="S9" s="595"/>
      <c r="T9" s="595"/>
      <c r="U9" s="595"/>
      <c r="V9" s="595"/>
      <c r="W9" s="595"/>
      <c r="X9" s="595"/>
      <c r="Y9" s="595"/>
      <c r="Z9" s="595"/>
    </row>
    <row r="10" spans="1:57" s="167" customFormat="1" ht="13.5" customHeight="1">
      <c r="A10" s="164"/>
      <c r="B10" s="164"/>
      <c r="C10" s="164"/>
      <c r="D10" s="164"/>
      <c r="E10" s="164"/>
      <c r="F10" s="164"/>
      <c r="G10" s="164"/>
      <c r="H10" s="597" t="s">
        <v>24</v>
      </c>
      <c r="I10" s="597"/>
      <c r="J10" s="597"/>
      <c r="K10" s="597"/>
      <c r="L10" s="597"/>
      <c r="M10" s="597"/>
      <c r="N10" s="597"/>
      <c r="O10" s="600" t="s">
        <v>473</v>
      </c>
      <c r="P10" s="600"/>
      <c r="Q10" s="600"/>
      <c r="R10" s="600"/>
      <c r="S10" s="600"/>
      <c r="T10" s="600"/>
      <c r="U10" s="600"/>
      <c r="V10" s="600"/>
      <c r="W10" s="600"/>
      <c r="X10" s="601"/>
      <c r="Y10" s="601"/>
      <c r="Z10" s="601"/>
    </row>
    <row r="11" spans="1:57" s="167" customFormat="1" ht="13.5" customHeight="1">
      <c r="A11" s="164"/>
      <c r="B11" s="164"/>
      <c r="C11" s="164"/>
      <c r="D11" s="164"/>
      <c r="E11" s="164"/>
      <c r="F11" s="164"/>
      <c r="G11" s="164"/>
      <c r="H11" s="597" t="s">
        <v>72</v>
      </c>
      <c r="I11" s="597"/>
      <c r="J11" s="597"/>
      <c r="K11" s="597"/>
      <c r="L11" s="597"/>
      <c r="M11" s="597"/>
      <c r="N11" s="597"/>
      <c r="O11" s="595" t="s">
        <v>73</v>
      </c>
      <c r="P11" s="595"/>
      <c r="Q11" s="595"/>
      <c r="R11" s="595"/>
      <c r="S11" s="595"/>
      <c r="T11" s="595"/>
      <c r="U11" s="595"/>
      <c r="V11" s="595"/>
      <c r="W11" s="595"/>
      <c r="X11" s="595"/>
      <c r="Y11" s="595"/>
      <c r="Z11" s="595"/>
    </row>
    <row r="12" spans="1:57" s="171" customFormat="1" ht="13.5" hidden="1" customHeight="1">
      <c r="A12" s="170"/>
      <c r="B12" s="170"/>
      <c r="C12" s="170"/>
      <c r="D12" s="170"/>
      <c r="E12" s="170"/>
      <c r="F12" s="170"/>
      <c r="G12" s="170"/>
      <c r="H12" s="597" t="s">
        <v>50</v>
      </c>
      <c r="I12" s="597"/>
      <c r="J12" s="597"/>
      <c r="K12" s="597"/>
      <c r="L12" s="597"/>
      <c r="M12" s="597"/>
      <c r="N12" s="597"/>
      <c r="O12" s="596" t="s">
        <v>74</v>
      </c>
      <c r="P12" s="596"/>
      <c r="Q12" s="596"/>
      <c r="R12" s="596"/>
      <c r="S12" s="596"/>
      <c r="T12" s="596"/>
      <c r="U12" s="596"/>
      <c r="V12" s="596"/>
      <c r="W12" s="596"/>
      <c r="X12" s="596"/>
      <c r="Y12" s="596"/>
      <c r="Z12" s="596"/>
    </row>
    <row r="13" spans="1:57" s="167" customFormat="1" ht="13.5" customHeight="1">
      <c r="A13" s="164"/>
      <c r="B13" s="164"/>
      <c r="C13" s="164"/>
      <c r="D13" s="164"/>
      <c r="E13" s="164"/>
      <c r="F13" s="164"/>
      <c r="G13" s="164"/>
      <c r="H13" s="597" t="s">
        <v>75</v>
      </c>
      <c r="I13" s="597"/>
      <c r="J13" s="597"/>
      <c r="K13" s="597"/>
      <c r="L13" s="597"/>
      <c r="M13" s="597"/>
      <c r="N13" s="597"/>
      <c r="O13" s="595" t="s">
        <v>73</v>
      </c>
      <c r="P13" s="595"/>
      <c r="Q13" s="595"/>
      <c r="R13" s="595"/>
      <c r="S13" s="595"/>
      <c r="T13" s="595"/>
      <c r="U13" s="595"/>
      <c r="V13" s="595"/>
      <c r="W13" s="595"/>
      <c r="X13" s="595"/>
      <c r="Y13" s="595"/>
      <c r="Z13" s="595"/>
    </row>
    <row r="14" spans="1:57" s="167" customFormat="1" ht="13.5" customHeight="1">
      <c r="A14" s="164"/>
      <c r="B14" s="164"/>
      <c r="C14" s="164"/>
      <c r="D14" s="164"/>
      <c r="E14" s="164"/>
      <c r="F14" s="164"/>
      <c r="G14" s="164"/>
      <c r="H14" s="597" t="s">
        <v>51</v>
      </c>
      <c r="I14" s="597"/>
      <c r="J14" s="597"/>
      <c r="K14" s="597"/>
      <c r="L14" s="597"/>
      <c r="M14" s="597"/>
      <c r="N14" s="597"/>
      <c r="O14" s="595" t="s">
        <v>279</v>
      </c>
      <c r="P14" s="595"/>
      <c r="Q14" s="595"/>
      <c r="R14" s="595"/>
      <c r="S14" s="595"/>
      <c r="T14" s="595"/>
      <c r="U14" s="595"/>
      <c r="V14" s="595"/>
      <c r="W14" s="595"/>
      <c r="X14" s="595"/>
      <c r="Y14" s="595"/>
      <c r="Z14" s="595"/>
    </row>
    <row r="15" spans="1:57" s="167" customFormat="1" ht="13.5" customHeight="1">
      <c r="A15" s="164"/>
      <c r="B15" s="164"/>
      <c r="C15" s="164"/>
      <c r="D15" s="164"/>
      <c r="E15" s="164"/>
      <c r="F15" s="164"/>
      <c r="G15" s="164"/>
      <c r="H15" s="597" t="s">
        <v>76</v>
      </c>
      <c r="I15" s="597"/>
      <c r="J15" s="597"/>
      <c r="K15" s="597"/>
      <c r="L15" s="597"/>
      <c r="M15" s="597"/>
      <c r="N15" s="597"/>
      <c r="O15" s="602" t="s">
        <v>71</v>
      </c>
      <c r="P15" s="602"/>
      <c r="Q15" s="602"/>
      <c r="R15" s="602"/>
      <c r="S15" s="602"/>
      <c r="T15" s="602"/>
      <c r="U15" s="602"/>
      <c r="V15" s="602"/>
      <c r="W15" s="602"/>
      <c r="X15" s="602"/>
      <c r="Y15" s="602"/>
      <c r="Z15" s="602"/>
    </row>
    <row r="16" spans="1:57" s="167" customFormat="1" ht="13.5" customHeight="1">
      <c r="A16" s="164"/>
      <c r="B16" s="164"/>
      <c r="C16" s="164"/>
      <c r="D16" s="164"/>
      <c r="E16" s="164"/>
      <c r="F16" s="164"/>
      <c r="G16" s="164"/>
      <c r="H16" s="597" t="s">
        <v>77</v>
      </c>
      <c r="I16" s="597"/>
      <c r="J16" s="597"/>
      <c r="K16" s="597"/>
      <c r="L16" s="597"/>
      <c r="M16" s="597"/>
      <c r="N16" s="597"/>
      <c r="O16" s="602" t="s">
        <v>78</v>
      </c>
      <c r="P16" s="602"/>
      <c r="Q16" s="602"/>
      <c r="R16" s="602"/>
      <c r="S16" s="602"/>
      <c r="T16" s="602"/>
      <c r="U16" s="602"/>
      <c r="V16" s="602"/>
      <c r="W16" s="602"/>
      <c r="X16" s="602"/>
      <c r="Y16" s="602"/>
      <c r="Z16" s="602"/>
    </row>
    <row r="17" spans="1:32" s="167" customFormat="1" ht="13.5" customHeight="1">
      <c r="A17" s="164"/>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row>
    <row r="18" spans="1:32" s="167" customFormat="1" ht="13.5" customHeight="1">
      <c r="A18" s="603" t="s">
        <v>280</v>
      </c>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166" t="s">
        <v>58</v>
      </c>
      <c r="AB18" s="168" t="s">
        <v>79</v>
      </c>
      <c r="AC18" s="166" t="s">
        <v>146</v>
      </c>
      <c r="AD18" s="168" t="s">
        <v>277</v>
      </c>
      <c r="AE18" s="166" t="s">
        <v>158</v>
      </c>
      <c r="AF18" s="168" t="s">
        <v>159</v>
      </c>
    </row>
    <row r="19" spans="1:32" s="167" customFormat="1" ht="13.5" customHeight="1">
      <c r="A19" s="603"/>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row>
    <row r="20" spans="1:32" s="167" customFormat="1" ht="13.5" customHeight="1">
      <c r="A20" s="164"/>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row>
    <row r="21" spans="1:32" s="173" customFormat="1" ht="16.5" customHeight="1">
      <c r="A21" s="172" t="s">
        <v>25</v>
      </c>
      <c r="B21" s="172"/>
      <c r="C21" s="172"/>
      <c r="D21" s="172"/>
      <c r="E21" s="172"/>
      <c r="F21" s="172"/>
      <c r="G21" s="172"/>
      <c r="H21" s="172"/>
      <c r="I21" s="172" t="s">
        <v>80</v>
      </c>
      <c r="J21" s="604"/>
      <c r="K21" s="604"/>
      <c r="L21" s="604"/>
      <c r="M21" s="604"/>
      <c r="N21" s="604"/>
      <c r="O21" s="604"/>
      <c r="P21" s="604"/>
      <c r="Q21" s="604"/>
      <c r="R21" s="604"/>
      <c r="S21" s="604"/>
      <c r="T21" s="604"/>
      <c r="U21" s="172" t="s">
        <v>26</v>
      </c>
      <c r="V21" s="172"/>
      <c r="W21" s="172"/>
      <c r="X21" s="172"/>
      <c r="Y21" s="172"/>
      <c r="Z21" s="172"/>
    </row>
    <row r="22" spans="1:32" s="167" customFormat="1" ht="13.5" customHeight="1">
      <c r="A22" s="164"/>
      <c r="B22" s="164" t="s">
        <v>81</v>
      </c>
      <c r="C22" s="164"/>
      <c r="D22" s="164"/>
      <c r="E22" s="164"/>
      <c r="F22" s="164"/>
      <c r="G22" s="164"/>
      <c r="H22" s="164"/>
      <c r="I22" s="164"/>
      <c r="J22" s="164"/>
      <c r="K22" s="164"/>
      <c r="L22" s="164"/>
      <c r="M22" s="164"/>
      <c r="N22" s="174"/>
      <c r="O22" s="174"/>
      <c r="P22" s="174"/>
      <c r="Q22" s="174"/>
      <c r="R22" s="174"/>
      <c r="S22" s="174"/>
      <c r="T22" s="174"/>
      <c r="U22" s="164"/>
      <c r="V22" s="164"/>
      <c r="W22" s="164"/>
      <c r="X22" s="164"/>
      <c r="Y22" s="164"/>
      <c r="Z22" s="164"/>
    </row>
    <row r="23" spans="1:32" s="167" customFormat="1" ht="13.5" customHeight="1">
      <c r="A23" s="164"/>
      <c r="B23" s="164"/>
      <c r="C23" s="164" t="s">
        <v>82</v>
      </c>
      <c r="D23" s="164"/>
      <c r="E23" s="164"/>
      <c r="F23" s="164"/>
      <c r="G23" s="164"/>
      <c r="H23" s="164"/>
      <c r="I23" s="164"/>
      <c r="J23" s="164"/>
      <c r="K23" s="164"/>
      <c r="L23" s="164"/>
      <c r="M23" s="164" t="s">
        <v>80</v>
      </c>
      <c r="N23" s="598"/>
      <c r="O23" s="598"/>
      <c r="P23" s="598"/>
      <c r="Q23" s="598"/>
      <c r="R23" s="598"/>
      <c r="S23" s="598"/>
      <c r="T23" s="598"/>
      <c r="U23" s="164" t="s">
        <v>26</v>
      </c>
      <c r="V23" s="164"/>
      <c r="W23" s="164"/>
      <c r="X23" s="164"/>
      <c r="Y23" s="164"/>
      <c r="Z23" s="164"/>
    </row>
    <row r="24" spans="1:32" s="167" customFormat="1" ht="13.5" customHeight="1">
      <c r="A24" s="164"/>
      <c r="B24" s="164"/>
      <c r="C24" s="164" t="s">
        <v>83</v>
      </c>
      <c r="D24" s="164"/>
      <c r="E24" s="164"/>
      <c r="F24" s="164"/>
      <c r="G24" s="164"/>
      <c r="H24" s="164"/>
      <c r="I24" s="164"/>
      <c r="J24" s="164"/>
      <c r="K24" s="164"/>
      <c r="L24" s="164"/>
      <c r="M24" s="164" t="s">
        <v>80</v>
      </c>
      <c r="N24" s="599"/>
      <c r="O24" s="599"/>
      <c r="P24" s="599"/>
      <c r="Q24" s="599"/>
      <c r="R24" s="599"/>
      <c r="S24" s="599"/>
      <c r="T24" s="599"/>
      <c r="U24" s="164" t="s">
        <v>26</v>
      </c>
      <c r="V24" s="164"/>
      <c r="W24" s="164"/>
      <c r="X24" s="164"/>
      <c r="Y24" s="164"/>
      <c r="Z24" s="164"/>
    </row>
    <row r="25" spans="1:32" s="167" customFormat="1" ht="13.5" customHeight="1">
      <c r="A25" s="164"/>
      <c r="B25" s="164"/>
      <c r="C25" s="164" t="s">
        <v>84</v>
      </c>
      <c r="D25" s="164"/>
      <c r="E25" s="164"/>
      <c r="F25" s="164"/>
      <c r="G25" s="164"/>
      <c r="H25" s="164"/>
      <c r="I25" s="164"/>
      <c r="J25" s="164"/>
      <c r="K25" s="164"/>
      <c r="L25" s="164"/>
      <c r="M25" s="164" t="s">
        <v>80</v>
      </c>
      <c r="N25" s="599"/>
      <c r="O25" s="599"/>
      <c r="P25" s="599"/>
      <c r="Q25" s="599"/>
      <c r="R25" s="599"/>
      <c r="S25" s="599"/>
      <c r="T25" s="599"/>
      <c r="U25" s="164" t="s">
        <v>26</v>
      </c>
      <c r="V25" s="164"/>
      <c r="W25" s="164"/>
      <c r="X25" s="164"/>
      <c r="Y25" s="164"/>
      <c r="Z25" s="164"/>
    </row>
    <row r="26" spans="1:32" s="167" customFormat="1" ht="13.5" hidden="1" customHeight="1">
      <c r="A26" s="164"/>
      <c r="B26" s="164"/>
      <c r="C26" s="164" t="s">
        <v>85</v>
      </c>
      <c r="D26" s="164"/>
      <c r="E26" s="164"/>
      <c r="F26" s="164"/>
      <c r="G26" s="164"/>
      <c r="H26" s="164"/>
      <c r="I26" s="164"/>
      <c r="J26" s="164"/>
      <c r="K26" s="164"/>
      <c r="L26" s="164"/>
      <c r="M26" s="164"/>
      <c r="N26" s="164"/>
      <c r="O26" s="164"/>
      <c r="P26" s="164"/>
      <c r="Q26" s="164"/>
      <c r="R26" s="164"/>
      <c r="S26" s="164"/>
      <c r="T26" s="164"/>
      <c r="U26" s="164"/>
      <c r="V26" s="164"/>
      <c r="W26" s="164"/>
      <c r="X26" s="164"/>
      <c r="Y26" s="164"/>
      <c r="Z26" s="164"/>
    </row>
    <row r="27" spans="1:32" s="167" customFormat="1" ht="13.5" hidden="1" customHeight="1">
      <c r="A27" s="164"/>
      <c r="B27" s="164"/>
      <c r="C27" s="164"/>
      <c r="D27" s="164" t="s">
        <v>86</v>
      </c>
      <c r="E27" s="164"/>
      <c r="F27" s="164"/>
      <c r="G27" s="164"/>
      <c r="H27" s="164"/>
      <c r="I27" s="164"/>
      <c r="J27" s="164"/>
      <c r="K27" s="164"/>
      <c r="L27" s="164"/>
      <c r="M27" s="164" t="s">
        <v>80</v>
      </c>
      <c r="N27" s="598"/>
      <c r="O27" s="598"/>
      <c r="P27" s="598"/>
      <c r="Q27" s="598"/>
      <c r="R27" s="598"/>
      <c r="S27" s="598"/>
      <c r="T27" s="598"/>
      <c r="U27" s="164" t="s">
        <v>26</v>
      </c>
      <c r="V27" s="164"/>
      <c r="W27" s="164"/>
      <c r="X27" s="164"/>
      <c r="Y27" s="164"/>
      <c r="Z27" s="164"/>
    </row>
    <row r="28" spans="1:32" s="167" customFormat="1" ht="13.5" hidden="1" customHeight="1">
      <c r="A28" s="164"/>
      <c r="B28" s="164"/>
      <c r="C28" s="164"/>
      <c r="D28" s="164"/>
      <c r="E28" s="164" t="s">
        <v>87</v>
      </c>
      <c r="F28" s="164"/>
      <c r="G28" s="164"/>
      <c r="H28" s="164"/>
      <c r="I28" s="164"/>
      <c r="J28" s="164"/>
      <c r="K28" s="164"/>
      <c r="L28" s="164"/>
      <c r="M28" s="164" t="s">
        <v>80</v>
      </c>
      <c r="N28" s="598"/>
      <c r="O28" s="598"/>
      <c r="P28" s="598"/>
      <c r="Q28" s="598"/>
      <c r="R28" s="598"/>
      <c r="S28" s="598"/>
      <c r="T28" s="598"/>
      <c r="U28" s="164" t="s">
        <v>26</v>
      </c>
      <c r="V28" s="164"/>
      <c r="W28" s="164"/>
      <c r="X28" s="164"/>
      <c r="Y28" s="164"/>
      <c r="Z28" s="164"/>
    </row>
    <row r="29" spans="1:32" s="167" customFormat="1" ht="13.5" hidden="1" customHeight="1">
      <c r="A29" s="164"/>
      <c r="B29" s="164"/>
      <c r="C29" s="164"/>
      <c r="D29" s="164"/>
      <c r="E29" s="164" t="s">
        <v>88</v>
      </c>
      <c r="F29" s="164"/>
      <c r="G29" s="164"/>
      <c r="H29" s="164"/>
      <c r="I29" s="164"/>
      <c r="J29" s="164"/>
      <c r="K29" s="164"/>
      <c r="L29" s="164"/>
      <c r="M29" s="164" t="s">
        <v>80</v>
      </c>
      <c r="N29" s="598"/>
      <c r="O29" s="598"/>
      <c r="P29" s="598"/>
      <c r="Q29" s="598"/>
      <c r="R29" s="598"/>
      <c r="S29" s="598"/>
      <c r="T29" s="598"/>
      <c r="U29" s="164" t="s">
        <v>26</v>
      </c>
      <c r="V29" s="164"/>
      <c r="W29" s="164"/>
      <c r="X29" s="164"/>
      <c r="Y29" s="164"/>
      <c r="Z29" s="164"/>
    </row>
    <row r="30" spans="1:32" s="167" customFormat="1" ht="13.5" hidden="1" customHeight="1">
      <c r="A30" s="164"/>
      <c r="B30" s="164"/>
      <c r="C30" s="164"/>
      <c r="D30" s="164"/>
      <c r="E30" s="164"/>
      <c r="F30" s="164" t="s">
        <v>89</v>
      </c>
      <c r="G30" s="165"/>
      <c r="H30" s="164" t="s">
        <v>90</v>
      </c>
      <c r="I30" s="164"/>
      <c r="J30" s="164"/>
      <c r="K30" s="164"/>
      <c r="L30" s="164"/>
      <c r="M30" s="164" t="s">
        <v>80</v>
      </c>
      <c r="N30" s="599"/>
      <c r="O30" s="599"/>
      <c r="P30" s="599"/>
      <c r="Q30" s="599"/>
      <c r="R30" s="599"/>
      <c r="S30" s="599"/>
      <c r="T30" s="599"/>
      <c r="U30" s="164" t="s">
        <v>26</v>
      </c>
      <c r="V30" s="164"/>
      <c r="W30" s="164"/>
      <c r="X30" s="164"/>
      <c r="Y30" s="164"/>
      <c r="Z30" s="164"/>
    </row>
    <row r="31" spans="1:32" s="167" customFormat="1" ht="13.5" hidden="1" customHeight="1">
      <c r="A31" s="164"/>
      <c r="B31" s="164"/>
      <c r="C31" s="164"/>
      <c r="D31" s="164"/>
      <c r="E31" s="164"/>
      <c r="F31" s="164" t="s">
        <v>89</v>
      </c>
      <c r="G31" s="165"/>
      <c r="H31" s="164" t="s">
        <v>90</v>
      </c>
      <c r="I31" s="164"/>
      <c r="J31" s="164"/>
      <c r="K31" s="164"/>
      <c r="L31" s="164"/>
      <c r="M31" s="164" t="s">
        <v>80</v>
      </c>
      <c r="N31" s="599"/>
      <c r="O31" s="599"/>
      <c r="P31" s="599"/>
      <c r="Q31" s="599"/>
      <c r="R31" s="599"/>
      <c r="S31" s="599"/>
      <c r="T31" s="599"/>
      <c r="U31" s="164" t="s">
        <v>26</v>
      </c>
      <c r="V31" s="164"/>
      <c r="W31" s="164"/>
      <c r="X31" s="164"/>
      <c r="Y31" s="164"/>
      <c r="Z31" s="164"/>
    </row>
    <row r="32" spans="1:32" s="167" customFormat="1" ht="13.5" hidden="1" customHeight="1">
      <c r="A32" s="164"/>
      <c r="B32" s="164"/>
      <c r="C32" s="164"/>
      <c r="D32" s="164"/>
      <c r="E32" s="164"/>
      <c r="F32" s="164" t="s">
        <v>89</v>
      </c>
      <c r="G32" s="165"/>
      <c r="H32" s="164" t="s">
        <v>90</v>
      </c>
      <c r="I32" s="164"/>
      <c r="J32" s="164"/>
      <c r="K32" s="164"/>
      <c r="L32" s="164"/>
      <c r="M32" s="164" t="s">
        <v>80</v>
      </c>
      <c r="N32" s="599"/>
      <c r="O32" s="599"/>
      <c r="P32" s="599"/>
      <c r="Q32" s="599"/>
      <c r="R32" s="599"/>
      <c r="S32" s="599"/>
      <c r="T32" s="599"/>
      <c r="U32" s="164" t="s">
        <v>26</v>
      </c>
      <c r="V32" s="164"/>
      <c r="W32" s="164"/>
      <c r="X32" s="164"/>
      <c r="Y32" s="164"/>
      <c r="Z32" s="164"/>
    </row>
    <row r="33" spans="1:26" s="167" customFormat="1" ht="13.5" hidden="1" customHeight="1">
      <c r="A33" s="164"/>
      <c r="B33" s="164"/>
      <c r="C33" s="164"/>
      <c r="D33" s="164"/>
      <c r="E33" s="164"/>
      <c r="F33" s="164" t="s">
        <v>89</v>
      </c>
      <c r="G33" s="165"/>
      <c r="H33" s="164" t="s">
        <v>90</v>
      </c>
      <c r="I33" s="164"/>
      <c r="J33" s="164"/>
      <c r="K33" s="164"/>
      <c r="L33" s="164"/>
      <c r="M33" s="164" t="s">
        <v>80</v>
      </c>
      <c r="N33" s="599"/>
      <c r="O33" s="599"/>
      <c r="P33" s="599"/>
      <c r="Q33" s="599"/>
      <c r="R33" s="599"/>
      <c r="S33" s="599"/>
      <c r="T33" s="599"/>
      <c r="U33" s="164" t="s">
        <v>26</v>
      </c>
      <c r="V33" s="164"/>
      <c r="W33" s="164"/>
      <c r="X33" s="164"/>
      <c r="Y33" s="164"/>
      <c r="Z33" s="164"/>
    </row>
    <row r="34" spans="1:26" s="167" customFormat="1" ht="13.5" hidden="1" customHeight="1">
      <c r="A34" s="164"/>
      <c r="B34" s="164"/>
      <c r="C34" s="164"/>
      <c r="D34" s="164"/>
      <c r="E34" s="164"/>
      <c r="F34" s="164" t="s">
        <v>89</v>
      </c>
      <c r="G34" s="165"/>
      <c r="H34" s="164" t="s">
        <v>90</v>
      </c>
      <c r="I34" s="164"/>
      <c r="J34" s="164"/>
      <c r="K34" s="164"/>
      <c r="L34" s="164"/>
      <c r="M34" s="164" t="s">
        <v>80</v>
      </c>
      <c r="N34" s="599"/>
      <c r="O34" s="599"/>
      <c r="P34" s="599"/>
      <c r="Q34" s="599"/>
      <c r="R34" s="599"/>
      <c r="S34" s="599"/>
      <c r="T34" s="599"/>
      <c r="U34" s="164" t="s">
        <v>26</v>
      </c>
      <c r="V34" s="164"/>
      <c r="W34" s="164"/>
      <c r="X34" s="164"/>
      <c r="Y34" s="164"/>
      <c r="Z34" s="164"/>
    </row>
    <row r="35" spans="1:26" s="167" customFormat="1" ht="13.5" hidden="1" customHeight="1">
      <c r="A35" s="164"/>
      <c r="B35" s="164"/>
      <c r="C35" s="164"/>
      <c r="D35" s="164"/>
      <c r="E35" s="164"/>
      <c r="F35" s="164" t="s">
        <v>89</v>
      </c>
      <c r="G35" s="165"/>
      <c r="H35" s="164" t="s">
        <v>90</v>
      </c>
      <c r="I35" s="164"/>
      <c r="J35" s="164"/>
      <c r="K35" s="164"/>
      <c r="L35" s="164"/>
      <c r="M35" s="164" t="s">
        <v>80</v>
      </c>
      <c r="N35" s="599"/>
      <c r="O35" s="599"/>
      <c r="P35" s="599"/>
      <c r="Q35" s="599"/>
      <c r="R35" s="599"/>
      <c r="S35" s="599"/>
      <c r="T35" s="599"/>
      <c r="U35" s="164" t="s">
        <v>26</v>
      </c>
      <c r="V35" s="164"/>
      <c r="W35" s="164"/>
      <c r="X35" s="164"/>
      <c r="Y35" s="164"/>
      <c r="Z35" s="164"/>
    </row>
    <row r="36" spans="1:26" s="167" customFormat="1" ht="13.5" hidden="1" customHeight="1">
      <c r="A36" s="164"/>
      <c r="B36" s="164"/>
      <c r="C36" s="164"/>
      <c r="D36" s="164"/>
      <c r="E36" s="164"/>
      <c r="F36" s="164" t="s">
        <v>89</v>
      </c>
      <c r="G36" s="165"/>
      <c r="H36" s="164" t="s">
        <v>90</v>
      </c>
      <c r="I36" s="164"/>
      <c r="J36" s="164"/>
      <c r="K36" s="164"/>
      <c r="L36" s="164"/>
      <c r="M36" s="164" t="s">
        <v>80</v>
      </c>
      <c r="N36" s="599"/>
      <c r="O36" s="599"/>
      <c r="P36" s="599"/>
      <c r="Q36" s="599"/>
      <c r="R36" s="599"/>
      <c r="S36" s="599"/>
      <c r="T36" s="599"/>
      <c r="U36" s="164" t="s">
        <v>26</v>
      </c>
      <c r="V36" s="164"/>
      <c r="W36" s="164"/>
      <c r="X36" s="164"/>
      <c r="Y36" s="164"/>
      <c r="Z36" s="164"/>
    </row>
    <row r="37" spans="1:26" s="167" customFormat="1" ht="13.5" hidden="1" customHeight="1">
      <c r="A37" s="164"/>
      <c r="B37" s="164"/>
      <c r="C37" s="164"/>
      <c r="D37" s="164"/>
      <c r="E37" s="164"/>
      <c r="F37" s="164" t="s">
        <v>89</v>
      </c>
      <c r="G37" s="165"/>
      <c r="H37" s="164" t="s">
        <v>90</v>
      </c>
      <c r="I37" s="164"/>
      <c r="J37" s="164"/>
      <c r="K37" s="164"/>
      <c r="L37" s="164"/>
      <c r="M37" s="164" t="s">
        <v>80</v>
      </c>
      <c r="N37" s="599"/>
      <c r="O37" s="599"/>
      <c r="P37" s="599"/>
      <c r="Q37" s="599"/>
      <c r="R37" s="599"/>
      <c r="S37" s="599"/>
      <c r="T37" s="599"/>
      <c r="U37" s="164" t="s">
        <v>26</v>
      </c>
      <c r="V37" s="164"/>
      <c r="W37" s="164"/>
      <c r="X37" s="164"/>
      <c r="Y37" s="164"/>
      <c r="Z37" s="164"/>
    </row>
    <row r="38" spans="1:26" s="167" customFormat="1" ht="13.5" hidden="1" customHeight="1">
      <c r="A38" s="164"/>
      <c r="B38" s="164"/>
      <c r="C38" s="164"/>
      <c r="D38" s="164"/>
      <c r="E38" s="164"/>
      <c r="F38" s="164" t="s">
        <v>89</v>
      </c>
      <c r="G38" s="165"/>
      <c r="H38" s="164" t="s">
        <v>90</v>
      </c>
      <c r="I38" s="164"/>
      <c r="J38" s="164"/>
      <c r="K38" s="164"/>
      <c r="L38" s="164"/>
      <c r="M38" s="164" t="s">
        <v>80</v>
      </c>
      <c r="N38" s="599"/>
      <c r="O38" s="599"/>
      <c r="P38" s="599"/>
      <c r="Q38" s="599"/>
      <c r="R38" s="599"/>
      <c r="S38" s="599"/>
      <c r="T38" s="599"/>
      <c r="U38" s="164" t="s">
        <v>26</v>
      </c>
      <c r="V38" s="164"/>
      <c r="W38" s="164"/>
      <c r="X38" s="164"/>
      <c r="Y38" s="164"/>
      <c r="Z38" s="164"/>
    </row>
    <row r="39" spans="1:26" s="167" customFormat="1" ht="13.5" hidden="1" customHeight="1">
      <c r="A39" s="164"/>
      <c r="B39" s="164"/>
      <c r="C39" s="164"/>
      <c r="D39" s="164"/>
      <c r="E39" s="164"/>
      <c r="F39" s="164" t="s">
        <v>89</v>
      </c>
      <c r="G39" s="165"/>
      <c r="H39" s="164" t="s">
        <v>90</v>
      </c>
      <c r="I39" s="164"/>
      <c r="J39" s="164"/>
      <c r="K39" s="164"/>
      <c r="L39" s="164"/>
      <c r="M39" s="164" t="s">
        <v>80</v>
      </c>
      <c r="N39" s="599"/>
      <c r="O39" s="599"/>
      <c r="P39" s="599"/>
      <c r="Q39" s="599"/>
      <c r="R39" s="599"/>
      <c r="S39" s="599"/>
      <c r="T39" s="599"/>
      <c r="U39" s="164" t="s">
        <v>26</v>
      </c>
      <c r="V39" s="164"/>
      <c r="W39" s="164"/>
      <c r="X39" s="164"/>
      <c r="Y39" s="164"/>
      <c r="Z39" s="164"/>
    </row>
    <row r="40" spans="1:26" s="167" customFormat="1" ht="13.5" hidden="1" customHeight="1">
      <c r="A40" s="164"/>
      <c r="B40" s="164"/>
      <c r="C40" s="164"/>
      <c r="D40" s="164"/>
      <c r="E40" s="164"/>
      <c r="F40" s="164" t="s">
        <v>89</v>
      </c>
      <c r="G40" s="165"/>
      <c r="H40" s="164" t="s">
        <v>90</v>
      </c>
      <c r="I40" s="164"/>
      <c r="J40" s="164"/>
      <c r="K40" s="164"/>
      <c r="L40" s="164"/>
      <c r="M40" s="164" t="s">
        <v>80</v>
      </c>
      <c r="N40" s="599"/>
      <c r="O40" s="599"/>
      <c r="P40" s="599"/>
      <c r="Q40" s="599"/>
      <c r="R40" s="599"/>
      <c r="S40" s="599"/>
      <c r="T40" s="599"/>
      <c r="U40" s="164" t="s">
        <v>26</v>
      </c>
      <c r="V40" s="164"/>
      <c r="W40" s="164"/>
      <c r="X40" s="164"/>
      <c r="Y40" s="164"/>
      <c r="Z40" s="164"/>
    </row>
    <row r="41" spans="1:26" s="167" customFormat="1" ht="13.5" hidden="1" customHeight="1">
      <c r="A41" s="164"/>
      <c r="B41" s="164"/>
      <c r="C41" s="164"/>
      <c r="D41" s="164"/>
      <c r="E41" s="164"/>
      <c r="F41" s="164" t="s">
        <v>89</v>
      </c>
      <c r="G41" s="165"/>
      <c r="H41" s="164" t="s">
        <v>90</v>
      </c>
      <c r="I41" s="164"/>
      <c r="J41" s="164"/>
      <c r="K41" s="164"/>
      <c r="L41" s="164"/>
      <c r="M41" s="164" t="s">
        <v>80</v>
      </c>
      <c r="N41" s="599"/>
      <c r="O41" s="599"/>
      <c r="P41" s="599"/>
      <c r="Q41" s="599"/>
      <c r="R41" s="599"/>
      <c r="S41" s="599"/>
      <c r="T41" s="599"/>
      <c r="U41" s="164" t="s">
        <v>26</v>
      </c>
      <c r="V41" s="164"/>
      <c r="W41" s="164"/>
      <c r="X41" s="164"/>
      <c r="Y41" s="164"/>
      <c r="Z41" s="164"/>
    </row>
    <row r="42" spans="1:26" s="167" customFormat="1" ht="13.5" hidden="1" customHeight="1">
      <c r="A42" s="164"/>
      <c r="B42" s="164"/>
      <c r="C42" s="164"/>
      <c r="D42" s="164"/>
      <c r="E42" s="164" t="s">
        <v>91</v>
      </c>
      <c r="F42" s="164"/>
      <c r="G42" s="164"/>
      <c r="H42" s="164"/>
      <c r="I42" s="164"/>
      <c r="J42" s="164"/>
      <c r="K42" s="164"/>
      <c r="L42" s="164"/>
      <c r="M42" s="164" t="s">
        <v>80</v>
      </c>
      <c r="N42" s="598"/>
      <c r="O42" s="598"/>
      <c r="P42" s="598"/>
      <c r="Q42" s="598"/>
      <c r="R42" s="598"/>
      <c r="S42" s="598"/>
      <c r="T42" s="598"/>
      <c r="U42" s="164" t="s">
        <v>26</v>
      </c>
      <c r="V42" s="164"/>
      <c r="W42" s="164"/>
      <c r="X42" s="164"/>
      <c r="Y42" s="164"/>
      <c r="Z42" s="164"/>
    </row>
    <row r="43" spans="1:26" s="167" customFormat="1" ht="13.5" hidden="1" customHeight="1">
      <c r="A43" s="164"/>
      <c r="B43" s="164"/>
      <c r="C43" s="164"/>
      <c r="D43" s="164"/>
      <c r="E43" s="164"/>
      <c r="F43" s="164" t="s">
        <v>89</v>
      </c>
      <c r="G43" s="165"/>
      <c r="H43" s="164" t="s">
        <v>92</v>
      </c>
      <c r="I43" s="164"/>
      <c r="J43" s="164"/>
      <c r="K43" s="164"/>
      <c r="L43" s="164"/>
      <c r="M43" s="164" t="s">
        <v>80</v>
      </c>
      <c r="N43" s="599"/>
      <c r="O43" s="599"/>
      <c r="P43" s="599"/>
      <c r="Q43" s="599"/>
      <c r="R43" s="599"/>
      <c r="S43" s="599"/>
      <c r="T43" s="599"/>
      <c r="U43" s="164" t="s">
        <v>26</v>
      </c>
      <c r="V43" s="164"/>
      <c r="W43" s="164"/>
      <c r="X43" s="164"/>
      <c r="Y43" s="164"/>
      <c r="Z43" s="164"/>
    </row>
    <row r="44" spans="1:26" s="167" customFormat="1" ht="13.5" hidden="1" customHeight="1">
      <c r="A44" s="164"/>
      <c r="B44" s="164"/>
      <c r="C44" s="164"/>
      <c r="D44" s="164"/>
      <c r="E44" s="164"/>
      <c r="F44" s="164" t="s">
        <v>89</v>
      </c>
      <c r="G44" s="165"/>
      <c r="H44" s="164" t="s">
        <v>92</v>
      </c>
      <c r="I44" s="164"/>
      <c r="J44" s="164"/>
      <c r="K44" s="164"/>
      <c r="L44" s="164"/>
      <c r="M44" s="164" t="s">
        <v>80</v>
      </c>
      <c r="N44" s="599"/>
      <c r="O44" s="599"/>
      <c r="P44" s="599"/>
      <c r="Q44" s="599"/>
      <c r="R44" s="599"/>
      <c r="S44" s="599"/>
      <c r="T44" s="599"/>
      <c r="U44" s="164" t="s">
        <v>26</v>
      </c>
      <c r="V44" s="164"/>
      <c r="W44" s="164"/>
      <c r="X44" s="164"/>
      <c r="Y44" s="164"/>
      <c r="Z44" s="164"/>
    </row>
    <row r="45" spans="1:26" s="167" customFormat="1" ht="13.5" hidden="1" customHeight="1">
      <c r="A45" s="164"/>
      <c r="B45" s="164"/>
      <c r="C45" s="164"/>
      <c r="D45" s="164"/>
      <c r="E45" s="164"/>
      <c r="F45" s="164" t="s">
        <v>89</v>
      </c>
      <c r="G45" s="165"/>
      <c r="H45" s="164" t="s">
        <v>92</v>
      </c>
      <c r="I45" s="164"/>
      <c r="J45" s="164"/>
      <c r="K45" s="164"/>
      <c r="L45" s="164"/>
      <c r="M45" s="164" t="s">
        <v>80</v>
      </c>
      <c r="N45" s="599"/>
      <c r="O45" s="599"/>
      <c r="P45" s="599"/>
      <c r="Q45" s="599"/>
      <c r="R45" s="599"/>
      <c r="S45" s="599"/>
      <c r="T45" s="599"/>
      <c r="U45" s="164" t="s">
        <v>26</v>
      </c>
      <c r="V45" s="164"/>
      <c r="W45" s="164"/>
      <c r="X45" s="164"/>
      <c r="Y45" s="164"/>
      <c r="Z45" s="164"/>
    </row>
    <row r="46" spans="1:26" s="167" customFormat="1" ht="13.5" hidden="1" customHeight="1">
      <c r="A46" s="164"/>
      <c r="B46" s="164"/>
      <c r="C46" s="164"/>
      <c r="D46" s="164"/>
      <c r="E46" s="164"/>
      <c r="F46" s="164" t="s">
        <v>89</v>
      </c>
      <c r="G46" s="165"/>
      <c r="H46" s="164" t="s">
        <v>92</v>
      </c>
      <c r="I46" s="164"/>
      <c r="J46" s="164"/>
      <c r="K46" s="164"/>
      <c r="L46" s="164"/>
      <c r="M46" s="164" t="s">
        <v>80</v>
      </c>
      <c r="N46" s="599"/>
      <c r="O46" s="599"/>
      <c r="P46" s="599"/>
      <c r="Q46" s="599"/>
      <c r="R46" s="599"/>
      <c r="S46" s="599"/>
      <c r="T46" s="599"/>
      <c r="U46" s="164" t="s">
        <v>26</v>
      </c>
      <c r="V46" s="164"/>
      <c r="W46" s="164"/>
      <c r="X46" s="164"/>
      <c r="Y46" s="164"/>
      <c r="Z46" s="164"/>
    </row>
    <row r="47" spans="1:26" s="167" customFormat="1" ht="13.5" hidden="1" customHeight="1">
      <c r="A47" s="164"/>
      <c r="B47" s="164"/>
      <c r="C47" s="164"/>
      <c r="D47" s="164"/>
      <c r="E47" s="164"/>
      <c r="F47" s="164" t="s">
        <v>89</v>
      </c>
      <c r="G47" s="165"/>
      <c r="H47" s="164" t="s">
        <v>92</v>
      </c>
      <c r="I47" s="164"/>
      <c r="J47" s="164"/>
      <c r="K47" s="164"/>
      <c r="L47" s="164"/>
      <c r="M47" s="164" t="s">
        <v>80</v>
      </c>
      <c r="N47" s="599"/>
      <c r="O47" s="599"/>
      <c r="P47" s="599"/>
      <c r="Q47" s="599"/>
      <c r="R47" s="599"/>
      <c r="S47" s="599"/>
      <c r="T47" s="599"/>
      <c r="U47" s="164" t="s">
        <v>26</v>
      </c>
      <c r="V47" s="164"/>
      <c r="W47" s="164"/>
      <c r="X47" s="164"/>
      <c r="Y47" s="164"/>
      <c r="Z47" s="164"/>
    </row>
    <row r="48" spans="1:26" s="167" customFormat="1" ht="13.5" hidden="1" customHeight="1">
      <c r="A48" s="164"/>
      <c r="B48" s="164"/>
      <c r="C48" s="164"/>
      <c r="D48" s="164"/>
      <c r="E48" s="164"/>
      <c r="F48" s="164" t="s">
        <v>89</v>
      </c>
      <c r="G48" s="165"/>
      <c r="H48" s="164" t="s">
        <v>92</v>
      </c>
      <c r="I48" s="164"/>
      <c r="J48" s="164"/>
      <c r="K48" s="164"/>
      <c r="L48" s="164"/>
      <c r="M48" s="164" t="s">
        <v>80</v>
      </c>
      <c r="N48" s="599"/>
      <c r="O48" s="599"/>
      <c r="P48" s="599"/>
      <c r="Q48" s="599"/>
      <c r="R48" s="599"/>
      <c r="S48" s="599"/>
      <c r="T48" s="599"/>
      <c r="U48" s="164" t="s">
        <v>26</v>
      </c>
      <c r="V48" s="164"/>
      <c r="W48" s="164"/>
      <c r="X48" s="164"/>
      <c r="Y48" s="164"/>
      <c r="Z48" s="164"/>
    </row>
    <row r="49" spans="1:26" s="167" customFormat="1" ht="13.5" hidden="1" customHeight="1">
      <c r="A49" s="164"/>
      <c r="B49" s="164"/>
      <c r="C49" s="164"/>
      <c r="D49" s="164"/>
      <c r="E49" s="164"/>
      <c r="F49" s="164" t="s">
        <v>89</v>
      </c>
      <c r="G49" s="165"/>
      <c r="H49" s="164" t="s">
        <v>92</v>
      </c>
      <c r="I49" s="164"/>
      <c r="J49" s="164"/>
      <c r="K49" s="164"/>
      <c r="L49" s="164"/>
      <c r="M49" s="164" t="s">
        <v>80</v>
      </c>
      <c r="N49" s="599"/>
      <c r="O49" s="599"/>
      <c r="P49" s="599"/>
      <c r="Q49" s="599"/>
      <c r="R49" s="599"/>
      <c r="S49" s="599"/>
      <c r="T49" s="599"/>
      <c r="U49" s="164" t="s">
        <v>26</v>
      </c>
      <c r="V49" s="164"/>
      <c r="W49" s="164"/>
      <c r="X49" s="164"/>
      <c r="Y49" s="164"/>
      <c r="Z49" s="164"/>
    </row>
    <row r="50" spans="1:26" s="167" customFormat="1" ht="13.5" hidden="1" customHeight="1">
      <c r="A50" s="164"/>
      <c r="B50" s="164"/>
      <c r="C50" s="164"/>
      <c r="D50" s="164"/>
      <c r="E50" s="164"/>
      <c r="F50" s="164" t="s">
        <v>89</v>
      </c>
      <c r="G50" s="165"/>
      <c r="H50" s="164" t="s">
        <v>92</v>
      </c>
      <c r="I50" s="164"/>
      <c r="J50" s="164"/>
      <c r="K50" s="164"/>
      <c r="L50" s="164"/>
      <c r="M50" s="164" t="s">
        <v>80</v>
      </c>
      <c r="N50" s="599"/>
      <c r="O50" s="599"/>
      <c r="P50" s="599"/>
      <c r="Q50" s="599"/>
      <c r="R50" s="599"/>
      <c r="S50" s="599"/>
      <c r="T50" s="599"/>
      <c r="U50" s="164" t="s">
        <v>26</v>
      </c>
      <c r="V50" s="164"/>
      <c r="W50" s="164"/>
      <c r="X50" s="164"/>
      <c r="Y50" s="164"/>
      <c r="Z50" s="164"/>
    </row>
    <row r="51" spans="1:26" s="167" customFormat="1" ht="13.5" hidden="1" customHeight="1">
      <c r="A51" s="164"/>
      <c r="B51" s="164"/>
      <c r="C51" s="164"/>
      <c r="D51" s="164"/>
      <c r="E51" s="164"/>
      <c r="F51" s="164" t="s">
        <v>89</v>
      </c>
      <c r="G51" s="165"/>
      <c r="H51" s="164" t="s">
        <v>92</v>
      </c>
      <c r="I51" s="164"/>
      <c r="J51" s="164"/>
      <c r="K51" s="164"/>
      <c r="L51" s="164"/>
      <c r="M51" s="164" t="s">
        <v>80</v>
      </c>
      <c r="N51" s="599"/>
      <c r="O51" s="599"/>
      <c r="P51" s="599"/>
      <c r="Q51" s="599"/>
      <c r="R51" s="599"/>
      <c r="S51" s="599"/>
      <c r="T51" s="599"/>
      <c r="U51" s="164" t="s">
        <v>26</v>
      </c>
      <c r="V51" s="164"/>
      <c r="W51" s="164"/>
      <c r="X51" s="164"/>
      <c r="Y51" s="164"/>
      <c r="Z51" s="164"/>
    </row>
    <row r="52" spans="1:26" s="167" customFormat="1" ht="13.5" hidden="1" customHeight="1">
      <c r="A52" s="164"/>
      <c r="B52" s="164"/>
      <c r="C52" s="164"/>
      <c r="D52" s="164"/>
      <c r="E52" s="164"/>
      <c r="F52" s="164" t="s">
        <v>89</v>
      </c>
      <c r="G52" s="165"/>
      <c r="H52" s="164" t="s">
        <v>92</v>
      </c>
      <c r="I52" s="164"/>
      <c r="J52" s="164"/>
      <c r="K52" s="164"/>
      <c r="L52" s="164"/>
      <c r="M52" s="164" t="s">
        <v>80</v>
      </c>
      <c r="N52" s="599"/>
      <c r="O52" s="599"/>
      <c r="P52" s="599"/>
      <c r="Q52" s="599"/>
      <c r="R52" s="599"/>
      <c r="S52" s="599"/>
      <c r="T52" s="599"/>
      <c r="U52" s="164" t="s">
        <v>26</v>
      </c>
      <c r="V52" s="164"/>
      <c r="W52" s="164"/>
      <c r="X52" s="164"/>
      <c r="Y52" s="164"/>
      <c r="Z52" s="164"/>
    </row>
    <row r="53" spans="1:26" s="167" customFormat="1" ht="13.5" hidden="1" customHeight="1">
      <c r="A53" s="164"/>
      <c r="B53" s="164"/>
      <c r="C53" s="164"/>
      <c r="D53" s="164"/>
      <c r="E53" s="164"/>
      <c r="F53" s="164" t="s">
        <v>89</v>
      </c>
      <c r="G53" s="165"/>
      <c r="H53" s="164" t="s">
        <v>92</v>
      </c>
      <c r="I53" s="164"/>
      <c r="J53" s="164"/>
      <c r="K53" s="164"/>
      <c r="L53" s="164"/>
      <c r="M53" s="164" t="s">
        <v>80</v>
      </c>
      <c r="N53" s="599"/>
      <c r="O53" s="599"/>
      <c r="P53" s="599"/>
      <c r="Q53" s="599"/>
      <c r="R53" s="599"/>
      <c r="S53" s="599"/>
      <c r="T53" s="599"/>
      <c r="U53" s="164" t="s">
        <v>26</v>
      </c>
      <c r="V53" s="164"/>
      <c r="W53" s="164"/>
      <c r="X53" s="164"/>
      <c r="Y53" s="164"/>
      <c r="Z53" s="164"/>
    </row>
    <row r="54" spans="1:26" s="167" customFormat="1" ht="13.5" hidden="1" customHeight="1">
      <c r="A54" s="164"/>
      <c r="B54" s="164"/>
      <c r="C54" s="164"/>
      <c r="D54" s="164"/>
      <c r="E54" s="164"/>
      <c r="F54" s="164" t="s">
        <v>89</v>
      </c>
      <c r="G54" s="165"/>
      <c r="H54" s="164" t="s">
        <v>92</v>
      </c>
      <c r="I54" s="164"/>
      <c r="J54" s="164"/>
      <c r="K54" s="164"/>
      <c r="L54" s="164"/>
      <c r="M54" s="164" t="s">
        <v>80</v>
      </c>
      <c r="N54" s="599"/>
      <c r="O54" s="599"/>
      <c r="P54" s="599"/>
      <c r="Q54" s="599"/>
      <c r="R54" s="599"/>
      <c r="S54" s="599"/>
      <c r="T54" s="599"/>
      <c r="U54" s="164" t="s">
        <v>26</v>
      </c>
      <c r="V54" s="164"/>
      <c r="W54" s="164"/>
      <c r="X54" s="164"/>
      <c r="Y54" s="164"/>
      <c r="Z54" s="164"/>
    </row>
    <row r="55" spans="1:26" s="167" customFormat="1" ht="13.5" hidden="1" customHeight="1">
      <c r="A55" s="164"/>
      <c r="B55" s="164"/>
      <c r="C55" s="164"/>
      <c r="D55" s="164" t="s">
        <v>93</v>
      </c>
      <c r="E55" s="164"/>
      <c r="F55" s="164"/>
      <c r="G55" s="164"/>
      <c r="H55" s="164"/>
      <c r="I55" s="164"/>
      <c r="J55" s="164"/>
      <c r="K55" s="164"/>
      <c r="L55" s="164"/>
      <c r="M55" s="164" t="s">
        <v>80</v>
      </c>
      <c r="N55" s="598" t="str">
        <f>IF(SUM(N56,N57,N70)=0,"",SUM(N56,N57,N70))</f>
        <v/>
      </c>
      <c r="O55" s="598"/>
      <c r="P55" s="598"/>
      <c r="Q55" s="598"/>
      <c r="R55" s="598"/>
      <c r="S55" s="598"/>
      <c r="T55" s="598"/>
      <c r="U55" s="164" t="s">
        <v>26</v>
      </c>
      <c r="V55" s="164"/>
      <c r="W55" s="164"/>
      <c r="X55" s="164"/>
      <c r="Y55" s="164"/>
      <c r="Z55" s="164"/>
    </row>
    <row r="56" spans="1:26" s="167" customFormat="1" ht="13.5" hidden="1" customHeight="1">
      <c r="A56" s="164"/>
      <c r="B56" s="164"/>
      <c r="C56" s="164"/>
      <c r="D56" s="164"/>
      <c r="E56" s="164" t="s">
        <v>87</v>
      </c>
      <c r="F56" s="164"/>
      <c r="G56" s="164"/>
      <c r="H56" s="164"/>
      <c r="I56" s="164"/>
      <c r="J56" s="164"/>
      <c r="K56" s="164"/>
      <c r="L56" s="164"/>
      <c r="M56" s="164" t="s">
        <v>80</v>
      </c>
      <c r="N56" s="598"/>
      <c r="O56" s="598"/>
      <c r="P56" s="598"/>
      <c r="Q56" s="598"/>
      <c r="R56" s="598"/>
      <c r="S56" s="598"/>
      <c r="T56" s="598"/>
      <c r="U56" s="164" t="s">
        <v>26</v>
      </c>
      <c r="V56" s="164"/>
      <c r="W56" s="164"/>
      <c r="X56" s="164"/>
      <c r="Y56" s="164"/>
      <c r="Z56" s="164"/>
    </row>
    <row r="57" spans="1:26" s="167" customFormat="1" ht="13.5" hidden="1" customHeight="1">
      <c r="A57" s="164"/>
      <c r="B57" s="164"/>
      <c r="C57" s="164"/>
      <c r="D57" s="164"/>
      <c r="E57" s="164" t="s">
        <v>88</v>
      </c>
      <c r="F57" s="164"/>
      <c r="G57" s="164"/>
      <c r="H57" s="164"/>
      <c r="I57" s="164"/>
      <c r="J57" s="164"/>
      <c r="K57" s="164"/>
      <c r="L57" s="164"/>
      <c r="M57" s="164" t="s">
        <v>80</v>
      </c>
      <c r="N57" s="598" t="str">
        <f>IF(SUM(N58:T69)=0,"",SUM(N58:T69))</f>
        <v/>
      </c>
      <c r="O57" s="598"/>
      <c r="P57" s="598"/>
      <c r="Q57" s="598"/>
      <c r="R57" s="598"/>
      <c r="S57" s="598"/>
      <c r="T57" s="598"/>
      <c r="U57" s="164" t="s">
        <v>26</v>
      </c>
      <c r="V57" s="164"/>
      <c r="W57" s="164"/>
      <c r="X57" s="164"/>
      <c r="Y57" s="164"/>
      <c r="Z57" s="164"/>
    </row>
    <row r="58" spans="1:26" s="167" customFormat="1" ht="13.5" hidden="1" customHeight="1">
      <c r="A58" s="164"/>
      <c r="B58" s="164"/>
      <c r="C58" s="164"/>
      <c r="D58" s="164"/>
      <c r="E58" s="164"/>
      <c r="F58" s="164" t="s">
        <v>89</v>
      </c>
      <c r="G58" s="165"/>
      <c r="H58" s="164" t="s">
        <v>90</v>
      </c>
      <c r="I58" s="164"/>
      <c r="J58" s="164"/>
      <c r="K58" s="164"/>
      <c r="L58" s="164"/>
      <c r="M58" s="164" t="s">
        <v>80</v>
      </c>
      <c r="N58" s="599"/>
      <c r="O58" s="599"/>
      <c r="P58" s="599"/>
      <c r="Q58" s="599"/>
      <c r="R58" s="599"/>
      <c r="S58" s="599"/>
      <c r="T58" s="599"/>
      <c r="U58" s="164" t="s">
        <v>26</v>
      </c>
      <c r="V58" s="164"/>
      <c r="W58" s="164"/>
      <c r="X58" s="164"/>
      <c r="Y58" s="164"/>
      <c r="Z58" s="164"/>
    </row>
    <row r="59" spans="1:26" s="167" customFormat="1" ht="13.5" hidden="1" customHeight="1">
      <c r="A59" s="164"/>
      <c r="B59" s="164"/>
      <c r="C59" s="164"/>
      <c r="D59" s="164"/>
      <c r="E59" s="164"/>
      <c r="F59" s="164" t="s">
        <v>89</v>
      </c>
      <c r="G59" s="165"/>
      <c r="H59" s="164" t="s">
        <v>90</v>
      </c>
      <c r="I59" s="164"/>
      <c r="J59" s="164"/>
      <c r="K59" s="164"/>
      <c r="L59" s="164"/>
      <c r="M59" s="164" t="s">
        <v>80</v>
      </c>
      <c r="N59" s="599"/>
      <c r="O59" s="599"/>
      <c r="P59" s="599"/>
      <c r="Q59" s="599"/>
      <c r="R59" s="599"/>
      <c r="S59" s="599"/>
      <c r="T59" s="599"/>
      <c r="U59" s="164" t="s">
        <v>26</v>
      </c>
      <c r="V59" s="164"/>
      <c r="W59" s="164"/>
      <c r="X59" s="164"/>
      <c r="Y59" s="164"/>
      <c r="Z59" s="164"/>
    </row>
    <row r="60" spans="1:26" s="167" customFormat="1" ht="13.5" hidden="1" customHeight="1">
      <c r="A60" s="164"/>
      <c r="B60" s="164"/>
      <c r="C60" s="164"/>
      <c r="D60" s="164"/>
      <c r="E60" s="164"/>
      <c r="F60" s="164" t="s">
        <v>89</v>
      </c>
      <c r="G60" s="165"/>
      <c r="H60" s="164" t="s">
        <v>90</v>
      </c>
      <c r="I60" s="164"/>
      <c r="J60" s="164"/>
      <c r="K60" s="164"/>
      <c r="L60" s="164"/>
      <c r="M60" s="164" t="s">
        <v>80</v>
      </c>
      <c r="N60" s="599"/>
      <c r="O60" s="599"/>
      <c r="P60" s="599"/>
      <c r="Q60" s="599"/>
      <c r="R60" s="599"/>
      <c r="S60" s="599"/>
      <c r="T60" s="599"/>
      <c r="U60" s="164" t="s">
        <v>26</v>
      </c>
      <c r="V60" s="164"/>
      <c r="W60" s="164"/>
      <c r="X60" s="164"/>
      <c r="Y60" s="164"/>
      <c r="Z60" s="164"/>
    </row>
    <row r="61" spans="1:26" s="167" customFormat="1" ht="13.5" hidden="1" customHeight="1">
      <c r="A61" s="164"/>
      <c r="B61" s="164"/>
      <c r="C61" s="164"/>
      <c r="D61" s="164"/>
      <c r="E61" s="164"/>
      <c r="F61" s="164" t="s">
        <v>89</v>
      </c>
      <c r="G61" s="165"/>
      <c r="H61" s="164" t="s">
        <v>90</v>
      </c>
      <c r="I61" s="164"/>
      <c r="J61" s="164"/>
      <c r="K61" s="164"/>
      <c r="L61" s="164"/>
      <c r="M61" s="164" t="s">
        <v>80</v>
      </c>
      <c r="N61" s="599"/>
      <c r="O61" s="599"/>
      <c r="P61" s="599"/>
      <c r="Q61" s="599"/>
      <c r="R61" s="599"/>
      <c r="S61" s="599"/>
      <c r="T61" s="599"/>
      <c r="U61" s="164" t="s">
        <v>26</v>
      </c>
      <c r="V61" s="164"/>
      <c r="W61" s="164"/>
      <c r="X61" s="164"/>
      <c r="Y61" s="164"/>
      <c r="Z61" s="164"/>
    </row>
    <row r="62" spans="1:26" s="167" customFormat="1" ht="13.5" hidden="1" customHeight="1">
      <c r="A62" s="164"/>
      <c r="B62" s="164"/>
      <c r="C62" s="164"/>
      <c r="D62" s="164"/>
      <c r="E62" s="164"/>
      <c r="F62" s="164" t="s">
        <v>89</v>
      </c>
      <c r="G62" s="165"/>
      <c r="H62" s="164" t="s">
        <v>90</v>
      </c>
      <c r="I62" s="164"/>
      <c r="J62" s="164"/>
      <c r="K62" s="164"/>
      <c r="L62" s="164"/>
      <c r="M62" s="164" t="s">
        <v>80</v>
      </c>
      <c r="N62" s="599"/>
      <c r="O62" s="599"/>
      <c r="P62" s="599"/>
      <c r="Q62" s="599"/>
      <c r="R62" s="599"/>
      <c r="S62" s="599"/>
      <c r="T62" s="599"/>
      <c r="U62" s="164" t="s">
        <v>26</v>
      </c>
      <c r="V62" s="164"/>
      <c r="W62" s="164"/>
      <c r="X62" s="164"/>
      <c r="Y62" s="164"/>
      <c r="Z62" s="164"/>
    </row>
    <row r="63" spans="1:26" s="167" customFormat="1" ht="13.5" hidden="1" customHeight="1">
      <c r="A63" s="164"/>
      <c r="B63" s="164"/>
      <c r="C63" s="164"/>
      <c r="D63" s="164"/>
      <c r="E63" s="164"/>
      <c r="F63" s="164" t="s">
        <v>89</v>
      </c>
      <c r="G63" s="165"/>
      <c r="H63" s="164" t="s">
        <v>90</v>
      </c>
      <c r="I63" s="164"/>
      <c r="J63" s="164"/>
      <c r="K63" s="164"/>
      <c r="L63" s="164"/>
      <c r="M63" s="164" t="s">
        <v>80</v>
      </c>
      <c r="N63" s="599"/>
      <c r="O63" s="599"/>
      <c r="P63" s="599"/>
      <c r="Q63" s="599"/>
      <c r="R63" s="599"/>
      <c r="S63" s="599"/>
      <c r="T63" s="599"/>
      <c r="U63" s="164" t="s">
        <v>26</v>
      </c>
      <c r="V63" s="164"/>
      <c r="W63" s="164"/>
      <c r="X63" s="164"/>
      <c r="Y63" s="164"/>
      <c r="Z63" s="164"/>
    </row>
    <row r="64" spans="1:26" s="167" customFormat="1" ht="13.5" hidden="1" customHeight="1">
      <c r="A64" s="164"/>
      <c r="B64" s="164"/>
      <c r="C64" s="164"/>
      <c r="D64" s="164"/>
      <c r="E64" s="164"/>
      <c r="F64" s="164" t="s">
        <v>89</v>
      </c>
      <c r="G64" s="165"/>
      <c r="H64" s="164" t="s">
        <v>90</v>
      </c>
      <c r="I64" s="164"/>
      <c r="J64" s="164"/>
      <c r="K64" s="164"/>
      <c r="L64" s="164"/>
      <c r="M64" s="164" t="s">
        <v>80</v>
      </c>
      <c r="N64" s="599"/>
      <c r="O64" s="599"/>
      <c r="P64" s="599"/>
      <c r="Q64" s="599"/>
      <c r="R64" s="599"/>
      <c r="S64" s="599"/>
      <c r="T64" s="599"/>
      <c r="U64" s="164" t="s">
        <v>26</v>
      </c>
      <c r="V64" s="164"/>
      <c r="W64" s="164"/>
      <c r="X64" s="164"/>
      <c r="Y64" s="164"/>
      <c r="Z64" s="164"/>
    </row>
    <row r="65" spans="1:26" s="167" customFormat="1" ht="13.5" hidden="1" customHeight="1">
      <c r="A65" s="164"/>
      <c r="B65" s="164"/>
      <c r="C65" s="164"/>
      <c r="D65" s="164"/>
      <c r="E65" s="164"/>
      <c r="F65" s="164" t="s">
        <v>89</v>
      </c>
      <c r="G65" s="165"/>
      <c r="H65" s="164" t="s">
        <v>90</v>
      </c>
      <c r="I65" s="164"/>
      <c r="J65" s="164"/>
      <c r="K65" s="164"/>
      <c r="L65" s="164"/>
      <c r="M65" s="164" t="s">
        <v>80</v>
      </c>
      <c r="N65" s="599"/>
      <c r="O65" s="599"/>
      <c r="P65" s="599"/>
      <c r="Q65" s="599"/>
      <c r="R65" s="599"/>
      <c r="S65" s="599"/>
      <c r="T65" s="599"/>
      <c r="U65" s="164" t="s">
        <v>26</v>
      </c>
      <c r="V65" s="164"/>
      <c r="W65" s="164"/>
      <c r="X65" s="164"/>
      <c r="Y65" s="164"/>
      <c r="Z65" s="164"/>
    </row>
    <row r="66" spans="1:26" s="167" customFormat="1" ht="13.5" hidden="1" customHeight="1">
      <c r="A66" s="164"/>
      <c r="B66" s="164"/>
      <c r="C66" s="164"/>
      <c r="D66" s="164"/>
      <c r="E66" s="164"/>
      <c r="F66" s="164" t="s">
        <v>89</v>
      </c>
      <c r="G66" s="165"/>
      <c r="H66" s="164" t="s">
        <v>90</v>
      </c>
      <c r="I66" s="164"/>
      <c r="J66" s="164"/>
      <c r="K66" s="164"/>
      <c r="L66" s="164"/>
      <c r="M66" s="164" t="s">
        <v>80</v>
      </c>
      <c r="N66" s="599"/>
      <c r="O66" s="599"/>
      <c r="P66" s="599"/>
      <c r="Q66" s="599"/>
      <c r="R66" s="599"/>
      <c r="S66" s="599"/>
      <c r="T66" s="599"/>
      <c r="U66" s="164" t="s">
        <v>26</v>
      </c>
      <c r="V66" s="164"/>
      <c r="W66" s="164"/>
      <c r="X66" s="164"/>
      <c r="Y66" s="164"/>
      <c r="Z66" s="164"/>
    </row>
    <row r="67" spans="1:26" s="167" customFormat="1" ht="13.5" hidden="1" customHeight="1">
      <c r="A67" s="164"/>
      <c r="B67" s="164"/>
      <c r="C67" s="164"/>
      <c r="D67" s="164"/>
      <c r="E67" s="164"/>
      <c r="F67" s="164" t="s">
        <v>89</v>
      </c>
      <c r="G67" s="165"/>
      <c r="H67" s="164" t="s">
        <v>90</v>
      </c>
      <c r="I67" s="164"/>
      <c r="J67" s="164"/>
      <c r="K67" s="164"/>
      <c r="L67" s="164"/>
      <c r="M67" s="164" t="s">
        <v>80</v>
      </c>
      <c r="N67" s="599"/>
      <c r="O67" s="599"/>
      <c r="P67" s="599"/>
      <c r="Q67" s="599"/>
      <c r="R67" s="599"/>
      <c r="S67" s="599"/>
      <c r="T67" s="599"/>
      <c r="U67" s="164" t="s">
        <v>26</v>
      </c>
      <c r="V67" s="164"/>
      <c r="W67" s="164"/>
      <c r="X67" s="164"/>
      <c r="Y67" s="164"/>
      <c r="Z67" s="164"/>
    </row>
    <row r="68" spans="1:26" s="167" customFormat="1" ht="13.5" hidden="1" customHeight="1">
      <c r="A68" s="164"/>
      <c r="B68" s="164"/>
      <c r="C68" s="164"/>
      <c r="D68" s="164"/>
      <c r="E68" s="164"/>
      <c r="F68" s="164" t="s">
        <v>89</v>
      </c>
      <c r="G68" s="165"/>
      <c r="H68" s="164" t="s">
        <v>90</v>
      </c>
      <c r="I68" s="164"/>
      <c r="J68" s="164"/>
      <c r="K68" s="164"/>
      <c r="L68" s="164"/>
      <c r="M68" s="164" t="s">
        <v>80</v>
      </c>
      <c r="N68" s="599"/>
      <c r="O68" s="599"/>
      <c r="P68" s="599"/>
      <c r="Q68" s="599"/>
      <c r="R68" s="599"/>
      <c r="S68" s="599"/>
      <c r="T68" s="599"/>
      <c r="U68" s="164" t="s">
        <v>26</v>
      </c>
      <c r="V68" s="164"/>
      <c r="W68" s="164"/>
      <c r="X68" s="164"/>
      <c r="Y68" s="164"/>
      <c r="Z68" s="164"/>
    </row>
    <row r="69" spans="1:26" s="167" customFormat="1" ht="13.5" hidden="1" customHeight="1">
      <c r="A69" s="164"/>
      <c r="B69" s="164"/>
      <c r="C69" s="164"/>
      <c r="D69" s="164"/>
      <c r="E69" s="164"/>
      <c r="F69" s="164" t="s">
        <v>89</v>
      </c>
      <c r="G69" s="165"/>
      <c r="H69" s="164" t="s">
        <v>90</v>
      </c>
      <c r="I69" s="164"/>
      <c r="J69" s="164"/>
      <c r="K69" s="164"/>
      <c r="L69" s="164"/>
      <c r="M69" s="164" t="s">
        <v>80</v>
      </c>
      <c r="N69" s="599"/>
      <c r="O69" s="599"/>
      <c r="P69" s="599"/>
      <c r="Q69" s="599"/>
      <c r="R69" s="599"/>
      <c r="S69" s="599"/>
      <c r="T69" s="599"/>
      <c r="U69" s="164" t="s">
        <v>26</v>
      </c>
      <c r="V69" s="164"/>
      <c r="W69" s="164"/>
      <c r="X69" s="164"/>
      <c r="Y69" s="164"/>
      <c r="Z69" s="164"/>
    </row>
    <row r="70" spans="1:26" s="167" customFormat="1" ht="13.5" hidden="1" customHeight="1">
      <c r="A70" s="164"/>
      <c r="B70" s="164"/>
      <c r="C70" s="164"/>
      <c r="D70" s="164"/>
      <c r="E70" s="164" t="s">
        <v>91</v>
      </c>
      <c r="F70" s="164"/>
      <c r="G70" s="164"/>
      <c r="H70" s="164"/>
      <c r="I70" s="164"/>
      <c r="J70" s="164"/>
      <c r="K70" s="164"/>
      <c r="L70" s="164"/>
      <c r="M70" s="164" t="s">
        <v>80</v>
      </c>
      <c r="N70" s="598" t="str">
        <f>IF(SUM(N71:T82)=0,"",SUM(N71:T82))</f>
        <v/>
      </c>
      <c r="O70" s="598"/>
      <c r="P70" s="598"/>
      <c r="Q70" s="598"/>
      <c r="R70" s="598"/>
      <c r="S70" s="598"/>
      <c r="T70" s="598"/>
      <c r="U70" s="164" t="s">
        <v>26</v>
      </c>
      <c r="V70" s="164"/>
      <c r="W70" s="164"/>
      <c r="X70" s="164"/>
      <c r="Y70" s="164"/>
      <c r="Z70" s="164"/>
    </row>
    <row r="71" spans="1:26" s="167" customFormat="1" ht="13.5" hidden="1" customHeight="1">
      <c r="A71" s="164"/>
      <c r="B71" s="164"/>
      <c r="C71" s="164"/>
      <c r="D71" s="164"/>
      <c r="E71" s="164"/>
      <c r="F71" s="164" t="s">
        <v>89</v>
      </c>
      <c r="G71" s="165"/>
      <c r="H71" s="164" t="s">
        <v>92</v>
      </c>
      <c r="I71" s="164"/>
      <c r="J71" s="164"/>
      <c r="K71" s="164"/>
      <c r="L71" s="164"/>
      <c r="M71" s="164" t="s">
        <v>80</v>
      </c>
      <c r="N71" s="599"/>
      <c r="O71" s="599"/>
      <c r="P71" s="599"/>
      <c r="Q71" s="599"/>
      <c r="R71" s="599"/>
      <c r="S71" s="599"/>
      <c r="T71" s="599"/>
      <c r="U71" s="164" t="s">
        <v>26</v>
      </c>
      <c r="V71" s="164"/>
      <c r="W71" s="164"/>
      <c r="X71" s="164"/>
      <c r="Y71" s="164"/>
      <c r="Z71" s="164"/>
    </row>
    <row r="72" spans="1:26" s="167" customFormat="1" ht="13.5" hidden="1" customHeight="1">
      <c r="A72" s="164"/>
      <c r="B72" s="164"/>
      <c r="C72" s="164"/>
      <c r="D72" s="164"/>
      <c r="E72" s="164"/>
      <c r="F72" s="164" t="s">
        <v>89</v>
      </c>
      <c r="G72" s="165"/>
      <c r="H72" s="164" t="s">
        <v>92</v>
      </c>
      <c r="I72" s="164"/>
      <c r="J72" s="164"/>
      <c r="K72" s="164"/>
      <c r="L72" s="164"/>
      <c r="M72" s="164" t="s">
        <v>80</v>
      </c>
      <c r="N72" s="599"/>
      <c r="O72" s="599"/>
      <c r="P72" s="599"/>
      <c r="Q72" s="599"/>
      <c r="R72" s="599"/>
      <c r="S72" s="599"/>
      <c r="T72" s="599"/>
      <c r="U72" s="164" t="s">
        <v>26</v>
      </c>
      <c r="V72" s="164"/>
      <c r="W72" s="164"/>
      <c r="X72" s="164"/>
      <c r="Y72" s="164"/>
      <c r="Z72" s="164"/>
    </row>
    <row r="73" spans="1:26" s="167" customFormat="1" ht="13.5" hidden="1" customHeight="1">
      <c r="A73" s="164"/>
      <c r="B73" s="164"/>
      <c r="C73" s="164"/>
      <c r="D73" s="164"/>
      <c r="E73" s="164"/>
      <c r="F73" s="164" t="s">
        <v>89</v>
      </c>
      <c r="G73" s="165"/>
      <c r="H73" s="164" t="s">
        <v>92</v>
      </c>
      <c r="I73" s="164"/>
      <c r="J73" s="164"/>
      <c r="K73" s="164"/>
      <c r="L73" s="164"/>
      <c r="M73" s="164" t="s">
        <v>80</v>
      </c>
      <c r="N73" s="599"/>
      <c r="O73" s="599"/>
      <c r="P73" s="599"/>
      <c r="Q73" s="599"/>
      <c r="R73" s="599"/>
      <c r="S73" s="599"/>
      <c r="T73" s="599"/>
      <c r="U73" s="164" t="s">
        <v>26</v>
      </c>
      <c r="V73" s="164"/>
      <c r="W73" s="164"/>
      <c r="X73" s="164"/>
      <c r="Y73" s="164"/>
      <c r="Z73" s="164"/>
    </row>
    <row r="74" spans="1:26" s="167" customFormat="1" ht="13.5" hidden="1" customHeight="1">
      <c r="A74" s="164"/>
      <c r="B74" s="164"/>
      <c r="C74" s="164"/>
      <c r="D74" s="164"/>
      <c r="E74" s="164"/>
      <c r="F74" s="164" t="s">
        <v>89</v>
      </c>
      <c r="G74" s="165"/>
      <c r="H74" s="164" t="s">
        <v>92</v>
      </c>
      <c r="I74" s="164"/>
      <c r="J74" s="164"/>
      <c r="K74" s="164"/>
      <c r="L74" s="164"/>
      <c r="M74" s="164" t="s">
        <v>80</v>
      </c>
      <c r="N74" s="599"/>
      <c r="O74" s="599"/>
      <c r="P74" s="599"/>
      <c r="Q74" s="599"/>
      <c r="R74" s="599"/>
      <c r="S74" s="599"/>
      <c r="T74" s="599"/>
      <c r="U74" s="164" t="s">
        <v>26</v>
      </c>
      <c r="V74" s="164"/>
      <c r="W74" s="164"/>
      <c r="X74" s="164"/>
      <c r="Y74" s="164"/>
      <c r="Z74" s="164"/>
    </row>
    <row r="75" spans="1:26" s="167" customFormat="1" ht="13.5" hidden="1" customHeight="1">
      <c r="A75" s="164"/>
      <c r="B75" s="164"/>
      <c r="C75" s="164"/>
      <c r="D75" s="164"/>
      <c r="E75" s="164"/>
      <c r="F75" s="164" t="s">
        <v>89</v>
      </c>
      <c r="G75" s="165"/>
      <c r="H75" s="164" t="s">
        <v>92</v>
      </c>
      <c r="I75" s="164"/>
      <c r="J75" s="164"/>
      <c r="K75" s="164"/>
      <c r="L75" s="164"/>
      <c r="M75" s="164" t="s">
        <v>80</v>
      </c>
      <c r="N75" s="599"/>
      <c r="O75" s="599"/>
      <c r="P75" s="599"/>
      <c r="Q75" s="599"/>
      <c r="R75" s="599"/>
      <c r="S75" s="599"/>
      <c r="T75" s="599"/>
      <c r="U75" s="164" t="s">
        <v>26</v>
      </c>
      <c r="V75" s="164"/>
      <c r="W75" s="164"/>
      <c r="X75" s="164"/>
      <c r="Y75" s="164"/>
      <c r="Z75" s="164"/>
    </row>
    <row r="76" spans="1:26" s="167" customFormat="1" ht="13.5" hidden="1" customHeight="1">
      <c r="A76" s="164"/>
      <c r="B76" s="164"/>
      <c r="C76" s="164"/>
      <c r="D76" s="164"/>
      <c r="E76" s="164"/>
      <c r="F76" s="164" t="s">
        <v>89</v>
      </c>
      <c r="G76" s="165"/>
      <c r="H76" s="164" t="s">
        <v>92</v>
      </c>
      <c r="I76" s="164"/>
      <c r="J76" s="164"/>
      <c r="K76" s="164"/>
      <c r="L76" s="164"/>
      <c r="M76" s="164" t="s">
        <v>80</v>
      </c>
      <c r="N76" s="599"/>
      <c r="O76" s="599"/>
      <c r="P76" s="599"/>
      <c r="Q76" s="599"/>
      <c r="R76" s="599"/>
      <c r="S76" s="599"/>
      <c r="T76" s="599"/>
      <c r="U76" s="164" t="s">
        <v>26</v>
      </c>
      <c r="V76" s="164"/>
      <c r="W76" s="164"/>
      <c r="X76" s="164"/>
      <c r="Y76" s="164"/>
      <c r="Z76" s="164"/>
    </row>
    <row r="77" spans="1:26" s="167" customFormat="1" ht="13.5" hidden="1" customHeight="1">
      <c r="A77" s="164"/>
      <c r="B77" s="164"/>
      <c r="C77" s="164"/>
      <c r="D77" s="164"/>
      <c r="E77" s="164"/>
      <c r="F77" s="164" t="s">
        <v>89</v>
      </c>
      <c r="G77" s="165"/>
      <c r="H77" s="164" t="s">
        <v>92</v>
      </c>
      <c r="I77" s="164"/>
      <c r="J77" s="164"/>
      <c r="K77" s="164"/>
      <c r="L77" s="164"/>
      <c r="M77" s="164" t="s">
        <v>80</v>
      </c>
      <c r="N77" s="599"/>
      <c r="O77" s="599"/>
      <c r="P77" s="599"/>
      <c r="Q77" s="599"/>
      <c r="R77" s="599"/>
      <c r="S77" s="599"/>
      <c r="T77" s="599"/>
      <c r="U77" s="164" t="s">
        <v>26</v>
      </c>
      <c r="V77" s="164"/>
      <c r="W77" s="164"/>
      <c r="X77" s="164"/>
      <c r="Y77" s="164"/>
      <c r="Z77" s="164"/>
    </row>
    <row r="78" spans="1:26" s="167" customFormat="1" ht="13.5" hidden="1" customHeight="1">
      <c r="A78" s="164"/>
      <c r="B78" s="164"/>
      <c r="C78" s="164"/>
      <c r="D78" s="164"/>
      <c r="E78" s="164"/>
      <c r="F78" s="164" t="s">
        <v>89</v>
      </c>
      <c r="G78" s="165"/>
      <c r="H78" s="164" t="s">
        <v>92</v>
      </c>
      <c r="I78" s="164"/>
      <c r="J78" s="164"/>
      <c r="K78" s="164"/>
      <c r="L78" s="164"/>
      <c r="M78" s="164" t="s">
        <v>80</v>
      </c>
      <c r="N78" s="599"/>
      <c r="O78" s="599"/>
      <c r="P78" s="599"/>
      <c r="Q78" s="599"/>
      <c r="R78" s="599"/>
      <c r="S78" s="599"/>
      <c r="T78" s="599"/>
      <c r="U78" s="164" t="s">
        <v>26</v>
      </c>
      <c r="V78" s="164"/>
      <c r="W78" s="164"/>
      <c r="X78" s="164"/>
      <c r="Y78" s="164"/>
      <c r="Z78" s="164"/>
    </row>
    <row r="79" spans="1:26" s="167" customFormat="1" ht="13.5" hidden="1" customHeight="1">
      <c r="A79" s="164"/>
      <c r="B79" s="164"/>
      <c r="C79" s="164"/>
      <c r="D79" s="164"/>
      <c r="E79" s="164"/>
      <c r="F79" s="164" t="s">
        <v>89</v>
      </c>
      <c r="G79" s="165"/>
      <c r="H79" s="164" t="s">
        <v>92</v>
      </c>
      <c r="I79" s="164"/>
      <c r="J79" s="164"/>
      <c r="K79" s="164"/>
      <c r="L79" s="164"/>
      <c r="M79" s="164" t="s">
        <v>80</v>
      </c>
      <c r="N79" s="599"/>
      <c r="O79" s="599"/>
      <c r="P79" s="599"/>
      <c r="Q79" s="599"/>
      <c r="R79" s="599"/>
      <c r="S79" s="599"/>
      <c r="T79" s="599"/>
      <c r="U79" s="164" t="s">
        <v>26</v>
      </c>
      <c r="V79" s="164"/>
      <c r="W79" s="164"/>
      <c r="X79" s="164"/>
      <c r="Y79" s="164"/>
      <c r="Z79" s="164"/>
    </row>
    <row r="80" spans="1:26" s="167" customFormat="1" ht="13.5" hidden="1" customHeight="1">
      <c r="A80" s="164"/>
      <c r="B80" s="164"/>
      <c r="C80" s="164"/>
      <c r="D80" s="164"/>
      <c r="E80" s="164"/>
      <c r="F80" s="164" t="s">
        <v>89</v>
      </c>
      <c r="G80" s="165"/>
      <c r="H80" s="164" t="s">
        <v>92</v>
      </c>
      <c r="I80" s="164"/>
      <c r="J80" s="164"/>
      <c r="K80" s="164"/>
      <c r="L80" s="164"/>
      <c r="M80" s="164" t="s">
        <v>80</v>
      </c>
      <c r="N80" s="599"/>
      <c r="O80" s="599"/>
      <c r="P80" s="599"/>
      <c r="Q80" s="599"/>
      <c r="R80" s="599"/>
      <c r="S80" s="599"/>
      <c r="T80" s="599"/>
      <c r="U80" s="164" t="s">
        <v>26</v>
      </c>
      <c r="V80" s="164"/>
      <c r="W80" s="164"/>
      <c r="X80" s="164"/>
      <c r="Y80" s="164"/>
      <c r="Z80" s="164"/>
    </row>
    <row r="81" spans="1:29" s="167" customFormat="1" ht="13.5" hidden="1" customHeight="1">
      <c r="A81" s="164"/>
      <c r="B81" s="164"/>
      <c r="C81" s="164"/>
      <c r="D81" s="164"/>
      <c r="E81" s="164"/>
      <c r="F81" s="164" t="s">
        <v>89</v>
      </c>
      <c r="G81" s="165"/>
      <c r="H81" s="164" t="s">
        <v>92</v>
      </c>
      <c r="I81" s="164"/>
      <c r="J81" s="164"/>
      <c r="K81" s="164"/>
      <c r="L81" s="164"/>
      <c r="M81" s="164" t="s">
        <v>80</v>
      </c>
      <c r="N81" s="599"/>
      <c r="O81" s="599"/>
      <c r="P81" s="599"/>
      <c r="Q81" s="599"/>
      <c r="R81" s="599"/>
      <c r="S81" s="599"/>
      <c r="T81" s="599"/>
      <c r="U81" s="164" t="s">
        <v>26</v>
      </c>
      <c r="V81" s="164"/>
      <c r="W81" s="164"/>
      <c r="X81" s="164"/>
      <c r="Y81" s="164"/>
      <c r="Z81" s="164"/>
    </row>
    <row r="82" spans="1:29" s="167" customFormat="1" ht="13.5" hidden="1" customHeight="1">
      <c r="A82" s="164"/>
      <c r="B82" s="164"/>
      <c r="C82" s="164"/>
      <c r="D82" s="164"/>
      <c r="E82" s="164"/>
      <c r="F82" s="164" t="s">
        <v>89</v>
      </c>
      <c r="G82" s="165"/>
      <c r="H82" s="164" t="s">
        <v>92</v>
      </c>
      <c r="I82" s="164"/>
      <c r="J82" s="164"/>
      <c r="K82" s="164"/>
      <c r="L82" s="164"/>
      <c r="M82" s="164" t="s">
        <v>80</v>
      </c>
      <c r="N82" s="599"/>
      <c r="O82" s="599"/>
      <c r="P82" s="599"/>
      <c r="Q82" s="599"/>
      <c r="R82" s="599"/>
      <c r="S82" s="599"/>
      <c r="T82" s="599"/>
      <c r="U82" s="164" t="s">
        <v>26</v>
      </c>
      <c r="V82" s="164"/>
      <c r="W82" s="164"/>
      <c r="X82" s="164"/>
      <c r="Y82" s="164"/>
      <c r="Z82" s="164"/>
    </row>
    <row r="83" spans="1:29" s="167" customFormat="1" ht="13.5" customHeight="1">
      <c r="A83" s="164"/>
      <c r="B83" s="164"/>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row>
    <row r="84" spans="1:29" s="167" customFormat="1" ht="13.5" customHeight="1">
      <c r="A84" s="164" t="s">
        <v>94</v>
      </c>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row>
    <row r="85" spans="1:29" s="167" customFormat="1" ht="13.5" customHeight="1">
      <c r="A85" s="164"/>
      <c r="B85" s="627" t="s">
        <v>27</v>
      </c>
      <c r="C85" s="627"/>
      <c r="D85" s="627"/>
      <c r="E85" s="627"/>
      <c r="F85" s="637" t="s">
        <v>95</v>
      </c>
      <c r="G85" s="637"/>
      <c r="H85" s="637"/>
      <c r="I85" s="637"/>
      <c r="J85" s="637"/>
      <c r="K85" s="637"/>
      <c r="L85" s="637"/>
      <c r="M85" s="637"/>
      <c r="N85" s="637"/>
      <c r="O85" s="637"/>
      <c r="P85" s="637"/>
      <c r="Q85" s="637"/>
      <c r="R85" s="637"/>
      <c r="S85" s="637"/>
      <c r="T85" s="637"/>
      <c r="U85" s="637"/>
      <c r="V85" s="637"/>
      <c r="W85" s="637"/>
      <c r="X85" s="637"/>
      <c r="Y85" s="175"/>
      <c r="Z85" s="164"/>
    </row>
    <row r="86" spans="1:29" s="167" customFormat="1" ht="13.5" customHeight="1">
      <c r="A86" s="164"/>
      <c r="B86" s="627" t="s">
        <v>28</v>
      </c>
      <c r="C86" s="627"/>
      <c r="D86" s="627"/>
      <c r="E86" s="627"/>
      <c r="F86" s="637" t="s">
        <v>70</v>
      </c>
      <c r="G86" s="637"/>
      <c r="H86" s="637"/>
      <c r="I86" s="637"/>
      <c r="J86" s="637"/>
      <c r="K86" s="637"/>
      <c r="L86" s="637"/>
      <c r="M86" s="637"/>
      <c r="N86" s="637"/>
      <c r="O86" s="637"/>
      <c r="P86" s="637"/>
      <c r="Q86" s="637"/>
      <c r="R86" s="637"/>
      <c r="S86" s="637"/>
      <c r="T86" s="637"/>
      <c r="U86" s="637"/>
      <c r="V86" s="637"/>
      <c r="W86" s="637"/>
      <c r="X86" s="637"/>
      <c r="Y86" s="175"/>
      <c r="Z86" s="164"/>
    </row>
    <row r="87" spans="1:29" s="167" customFormat="1" ht="13.5" customHeight="1">
      <c r="A87" s="164"/>
      <c r="B87" s="628" t="s">
        <v>29</v>
      </c>
      <c r="C87" s="629"/>
      <c r="D87" s="629"/>
      <c r="E87" s="629"/>
      <c r="F87" s="631" t="s">
        <v>96</v>
      </c>
      <c r="G87" s="632"/>
      <c r="H87" s="632"/>
      <c r="I87" s="632"/>
      <c r="J87" s="632"/>
      <c r="K87" s="632"/>
      <c r="L87" s="632"/>
      <c r="M87" s="632"/>
      <c r="N87" s="632" t="s">
        <v>36</v>
      </c>
      <c r="O87" s="635"/>
      <c r="P87" s="176"/>
      <c r="Q87" s="592" t="s">
        <v>97</v>
      </c>
      <c r="R87" s="592"/>
      <c r="S87" s="592"/>
      <c r="T87" s="592"/>
      <c r="U87" s="592"/>
      <c r="V87" s="176"/>
      <c r="W87" s="638" t="s">
        <v>474</v>
      </c>
      <c r="X87" s="639"/>
      <c r="Y87" s="175"/>
      <c r="Z87" s="164"/>
      <c r="AA87" s="166" t="s">
        <v>36</v>
      </c>
      <c r="AB87" s="166" t="s">
        <v>38</v>
      </c>
      <c r="AC87" s="166" t="s">
        <v>40</v>
      </c>
    </row>
    <row r="88" spans="1:29" s="167" customFormat="1" ht="13.5" customHeight="1">
      <c r="A88" s="164"/>
      <c r="B88" s="630"/>
      <c r="C88" s="594"/>
      <c r="D88" s="594"/>
      <c r="E88" s="594"/>
      <c r="F88" s="633"/>
      <c r="G88" s="634"/>
      <c r="H88" s="634"/>
      <c r="I88" s="634"/>
      <c r="J88" s="634"/>
      <c r="K88" s="634"/>
      <c r="L88" s="634"/>
      <c r="M88" s="634"/>
      <c r="N88" s="634"/>
      <c r="O88" s="636"/>
      <c r="P88" s="178"/>
      <c r="Q88" s="634"/>
      <c r="R88" s="634"/>
      <c r="S88" s="634"/>
      <c r="T88" s="634"/>
      <c r="U88" s="634"/>
      <c r="V88" s="178"/>
      <c r="W88" s="640"/>
      <c r="X88" s="641"/>
      <c r="Y88" s="175"/>
      <c r="Z88" s="164"/>
      <c r="AA88" s="166" t="s">
        <v>474</v>
      </c>
      <c r="AB88" s="166" t="s">
        <v>475</v>
      </c>
    </row>
    <row r="89" spans="1:29" s="167" customFormat="1" ht="13.5" customHeight="1">
      <c r="A89" s="164"/>
      <c r="B89" s="630"/>
      <c r="C89" s="594"/>
      <c r="D89" s="594"/>
      <c r="E89" s="594"/>
      <c r="F89" s="624" t="s">
        <v>30</v>
      </c>
      <c r="G89" s="625"/>
      <c r="H89" s="625"/>
      <c r="I89" s="625"/>
      <c r="J89" s="625"/>
      <c r="K89" s="626"/>
      <c r="L89" s="621">
        <v>1111</v>
      </c>
      <c r="M89" s="622"/>
      <c r="N89" s="622"/>
      <c r="O89" s="623"/>
      <c r="P89" s="179"/>
      <c r="Q89" s="624" t="s">
        <v>31</v>
      </c>
      <c r="R89" s="625"/>
      <c r="S89" s="625"/>
      <c r="T89" s="626"/>
      <c r="U89" s="621">
        <v>111</v>
      </c>
      <c r="V89" s="622"/>
      <c r="W89" s="622"/>
      <c r="X89" s="623"/>
      <c r="Y89" s="180"/>
      <c r="Z89" s="164"/>
    </row>
    <row r="90" spans="1:29" s="167" customFormat="1" ht="13.5" customHeight="1">
      <c r="A90" s="164"/>
      <c r="B90" s="624" t="s">
        <v>32</v>
      </c>
      <c r="C90" s="625"/>
      <c r="D90" s="625"/>
      <c r="E90" s="625"/>
      <c r="F90" s="621" t="s">
        <v>37</v>
      </c>
      <c r="G90" s="622"/>
      <c r="H90" s="622"/>
      <c r="I90" s="622"/>
      <c r="J90" s="622"/>
      <c r="K90" s="623"/>
      <c r="L90" s="624" t="s">
        <v>33</v>
      </c>
      <c r="M90" s="625"/>
      <c r="N90" s="626"/>
      <c r="O90" s="621">
        <v>1111111</v>
      </c>
      <c r="P90" s="622"/>
      <c r="Q90" s="622"/>
      <c r="R90" s="622"/>
      <c r="S90" s="622"/>
      <c r="T90" s="622"/>
      <c r="U90" s="622"/>
      <c r="V90" s="622"/>
      <c r="W90" s="622"/>
      <c r="X90" s="623"/>
      <c r="Y90" s="180"/>
      <c r="Z90" s="164"/>
      <c r="AA90" s="166" t="s">
        <v>37</v>
      </c>
      <c r="AB90" s="166" t="s">
        <v>39</v>
      </c>
    </row>
    <row r="91" spans="1:29" s="167" customFormat="1" ht="43.5" customHeight="1">
      <c r="A91" s="164"/>
      <c r="B91" s="619" t="s">
        <v>524</v>
      </c>
      <c r="C91" s="620"/>
      <c r="D91" s="620"/>
      <c r="E91" s="620"/>
      <c r="F91" s="621">
        <v>1111</v>
      </c>
      <c r="G91" s="622"/>
      <c r="H91" s="622"/>
      <c r="I91" s="622"/>
      <c r="J91" s="622"/>
      <c r="K91" s="622"/>
      <c r="L91" s="622"/>
      <c r="M91" s="622"/>
      <c r="N91" s="622"/>
      <c r="O91" s="622"/>
      <c r="P91" s="622"/>
      <c r="Q91" s="622"/>
      <c r="R91" s="622"/>
      <c r="S91" s="622"/>
      <c r="T91" s="622"/>
      <c r="U91" s="622"/>
      <c r="V91" s="622"/>
      <c r="W91" s="622"/>
      <c r="X91" s="623"/>
      <c r="Y91" s="180"/>
      <c r="Z91" s="164"/>
    </row>
    <row r="92" spans="1:29" s="167" customFormat="1" ht="13.5" hidden="1" customHeight="1">
      <c r="A92" s="164"/>
      <c r="B92" s="164" t="s">
        <v>98</v>
      </c>
      <c r="C92" s="164"/>
      <c r="D92" s="164"/>
      <c r="E92" s="164" t="s">
        <v>99</v>
      </c>
      <c r="F92" s="164"/>
      <c r="G92" s="164"/>
      <c r="H92" s="164"/>
      <c r="I92" s="164"/>
      <c r="J92" s="164"/>
      <c r="K92" s="164"/>
      <c r="L92" s="164"/>
      <c r="M92" s="164"/>
      <c r="N92" s="164"/>
      <c r="O92" s="164"/>
      <c r="P92" s="164"/>
      <c r="Q92" s="164"/>
      <c r="R92" s="164"/>
      <c r="S92" s="164"/>
      <c r="T92" s="164"/>
      <c r="U92" s="164"/>
      <c r="V92" s="164"/>
      <c r="W92" s="164"/>
      <c r="X92" s="164"/>
      <c r="Y92" s="164"/>
      <c r="Z92" s="164"/>
    </row>
    <row r="93" spans="1:29" s="167" customFormat="1" ht="13.5" hidden="1" customHeight="1">
      <c r="A93" s="164"/>
      <c r="B93" s="592" t="s">
        <v>67</v>
      </c>
      <c r="C93" s="592"/>
      <c r="D93" s="592"/>
      <c r="E93" s="592"/>
      <c r="F93" s="592"/>
      <c r="G93" s="592"/>
      <c r="H93" s="164"/>
      <c r="I93" s="164"/>
      <c r="J93" s="164"/>
      <c r="K93" s="164"/>
      <c r="L93" s="164"/>
      <c r="M93" s="164"/>
      <c r="N93" s="164"/>
      <c r="O93" s="164"/>
      <c r="P93" s="164"/>
      <c r="Q93" s="164"/>
      <c r="R93" s="164"/>
      <c r="S93" s="164"/>
      <c r="T93" s="164"/>
      <c r="U93" s="164"/>
      <c r="V93" s="164"/>
      <c r="W93" s="164"/>
      <c r="X93" s="164"/>
      <c r="Y93" s="164"/>
      <c r="Z93" s="164"/>
    </row>
    <row r="94" spans="1:29" s="167" customFormat="1" ht="13.5" hidden="1" customHeight="1">
      <c r="A94" s="164"/>
      <c r="B94" s="164"/>
      <c r="C94" s="164" t="s">
        <v>100</v>
      </c>
      <c r="D94" s="164"/>
      <c r="E94" s="164"/>
      <c r="F94" s="164"/>
      <c r="G94" s="164"/>
      <c r="H94" s="164"/>
      <c r="I94" s="164"/>
      <c r="J94" s="164"/>
      <c r="K94" s="164"/>
      <c r="L94" s="164"/>
      <c r="M94" s="164"/>
      <c r="N94" s="164"/>
      <c r="O94" s="164"/>
      <c r="P94" s="164"/>
      <c r="Q94" s="164"/>
      <c r="R94" s="164"/>
      <c r="S94" s="164"/>
      <c r="T94" s="164"/>
      <c r="U94" s="164"/>
      <c r="V94" s="164"/>
      <c r="W94" s="164"/>
      <c r="X94" s="164"/>
      <c r="Y94" s="164"/>
      <c r="Z94" s="164"/>
    </row>
    <row r="95" spans="1:29" s="167" customFormat="1" ht="13.5" hidden="1" customHeight="1">
      <c r="A95" s="164"/>
      <c r="B95" s="164"/>
      <c r="C95" s="164"/>
      <c r="D95" s="164"/>
      <c r="E95" s="164"/>
      <c r="F95" s="594" t="s">
        <v>477</v>
      </c>
      <c r="G95" s="594"/>
      <c r="H95" s="594"/>
      <c r="I95" s="597" t="s">
        <v>478</v>
      </c>
      <c r="J95" s="597"/>
      <c r="K95" s="597"/>
      <c r="L95" s="597"/>
      <c r="M95" s="597"/>
      <c r="N95" s="597"/>
      <c r="O95" s="595" t="str">
        <f>O9</f>
        <v>○○法人　○○</v>
      </c>
      <c r="P95" s="595"/>
      <c r="Q95" s="595"/>
      <c r="R95" s="595"/>
      <c r="S95" s="595"/>
      <c r="T95" s="595"/>
      <c r="U95" s="595"/>
      <c r="V95" s="595"/>
      <c r="W95" s="595"/>
      <c r="X95" s="595"/>
      <c r="Y95" s="595"/>
      <c r="Z95" s="595"/>
    </row>
    <row r="96" spans="1:29" s="167" customFormat="1" ht="13.5" hidden="1" customHeight="1">
      <c r="A96" s="164"/>
      <c r="B96" s="164"/>
      <c r="C96" s="164"/>
      <c r="D96" s="164"/>
      <c r="E96" s="164"/>
      <c r="F96" s="164"/>
      <c r="G96" s="164"/>
      <c r="H96" s="164"/>
      <c r="I96" s="597" t="s">
        <v>24</v>
      </c>
      <c r="J96" s="597"/>
      <c r="K96" s="597"/>
      <c r="L96" s="597"/>
      <c r="M96" s="597"/>
      <c r="N96" s="597"/>
      <c r="O96" s="602" t="str">
        <f>O10</f>
        <v xml:space="preserve">○○　○○                         </v>
      </c>
      <c r="P96" s="602"/>
      <c r="Q96" s="602"/>
      <c r="R96" s="602"/>
      <c r="S96" s="602"/>
      <c r="T96" s="602"/>
      <c r="U96" s="602"/>
      <c r="V96" s="602"/>
      <c r="W96" s="602"/>
      <c r="X96" s="602"/>
      <c r="Y96" s="602"/>
      <c r="Z96" s="602"/>
    </row>
    <row r="97" spans="1:32" s="167" customFormat="1" ht="13.5" hidden="1" customHeight="1">
      <c r="A97" s="164"/>
      <c r="B97" s="164"/>
      <c r="C97" s="164"/>
      <c r="D97" s="164"/>
      <c r="E97" s="164"/>
      <c r="F97" s="164"/>
      <c r="G97" s="164"/>
      <c r="H97" s="164"/>
      <c r="I97" s="597" t="s">
        <v>479</v>
      </c>
      <c r="J97" s="597"/>
      <c r="K97" s="597"/>
      <c r="L97" s="597"/>
      <c r="M97" s="597"/>
      <c r="N97" s="597"/>
      <c r="O97" s="602" t="str">
        <f>O11</f>
        <v>○○県○○市○○</v>
      </c>
      <c r="P97" s="602"/>
      <c r="Q97" s="602"/>
      <c r="R97" s="602"/>
      <c r="S97" s="602"/>
      <c r="T97" s="602"/>
      <c r="U97" s="602"/>
      <c r="V97" s="602"/>
      <c r="W97" s="602"/>
      <c r="X97" s="602"/>
      <c r="Y97" s="602"/>
      <c r="Z97" s="602"/>
    </row>
    <row r="98" spans="1:32" s="167" customFormat="1" ht="13.5" hidden="1" customHeight="1">
      <c r="A98" s="164"/>
      <c r="B98" s="164"/>
      <c r="C98" s="164"/>
      <c r="D98" s="164"/>
      <c r="E98" s="164"/>
      <c r="F98" s="164"/>
      <c r="G98" s="164"/>
      <c r="H98" s="164"/>
      <c r="I98" s="181"/>
      <c r="J98" s="181"/>
      <c r="K98" s="181"/>
      <c r="L98" s="181"/>
      <c r="M98" s="181"/>
      <c r="N98" s="181"/>
      <c r="O98" s="164"/>
      <c r="P98" s="164"/>
      <c r="Q98" s="164"/>
      <c r="R98" s="164"/>
      <c r="S98" s="164"/>
      <c r="T98" s="164"/>
      <c r="U98" s="164"/>
      <c r="V98" s="164"/>
      <c r="W98" s="164"/>
      <c r="X98" s="164"/>
      <c r="Y98" s="164"/>
      <c r="Z98" s="164"/>
    </row>
    <row r="99" spans="1:32" s="167" customFormat="1" ht="13.5" hidden="1" customHeight="1">
      <c r="A99" s="164"/>
      <c r="B99" s="164"/>
      <c r="C99" s="164"/>
      <c r="D99" s="164"/>
      <c r="E99" s="164"/>
      <c r="F99" s="594" t="s">
        <v>480</v>
      </c>
      <c r="G99" s="594"/>
      <c r="H99" s="594"/>
      <c r="I99" s="597" t="s">
        <v>478</v>
      </c>
      <c r="J99" s="597"/>
      <c r="K99" s="597"/>
      <c r="L99" s="597"/>
      <c r="M99" s="597"/>
      <c r="N99" s="597"/>
      <c r="O99" s="595" t="s">
        <v>481</v>
      </c>
      <c r="P99" s="595"/>
      <c r="Q99" s="595"/>
      <c r="R99" s="595"/>
      <c r="S99" s="595"/>
      <c r="T99" s="595"/>
      <c r="U99" s="595"/>
      <c r="V99" s="595"/>
      <c r="W99" s="595"/>
      <c r="X99" s="595"/>
      <c r="Y99" s="595"/>
      <c r="Z99" s="595"/>
    </row>
    <row r="100" spans="1:32" s="167" customFormat="1" ht="13.5" hidden="1" customHeight="1">
      <c r="A100" s="164"/>
      <c r="B100" s="164"/>
      <c r="C100" s="164"/>
      <c r="D100" s="164"/>
      <c r="E100" s="164"/>
      <c r="F100" s="164"/>
      <c r="G100" s="164"/>
      <c r="H100" s="164"/>
      <c r="I100" s="597" t="s">
        <v>24</v>
      </c>
      <c r="J100" s="597"/>
      <c r="K100" s="597"/>
      <c r="L100" s="597"/>
      <c r="M100" s="597"/>
      <c r="N100" s="597"/>
      <c r="O100" s="602" t="s">
        <v>482</v>
      </c>
      <c r="P100" s="602"/>
      <c r="Q100" s="602"/>
      <c r="R100" s="602"/>
      <c r="S100" s="602"/>
      <c r="T100" s="602"/>
      <c r="U100" s="602"/>
      <c r="V100" s="602"/>
      <c r="W100" s="602"/>
      <c r="X100" s="602"/>
      <c r="Y100" s="602"/>
      <c r="Z100" s="602"/>
    </row>
    <row r="101" spans="1:32" s="167" customFormat="1" ht="13.5" hidden="1" customHeight="1">
      <c r="A101" s="164"/>
      <c r="B101" s="164"/>
      <c r="C101" s="164"/>
      <c r="D101" s="164"/>
      <c r="E101" s="164"/>
      <c r="F101" s="164"/>
      <c r="G101" s="164"/>
      <c r="H101" s="164"/>
      <c r="I101" s="597" t="s">
        <v>479</v>
      </c>
      <c r="J101" s="597"/>
      <c r="K101" s="597"/>
      <c r="L101" s="597"/>
      <c r="M101" s="597"/>
      <c r="N101" s="597"/>
      <c r="O101" s="602" t="s">
        <v>483</v>
      </c>
      <c r="P101" s="602"/>
      <c r="Q101" s="602"/>
      <c r="R101" s="602"/>
      <c r="S101" s="602"/>
      <c r="T101" s="602"/>
      <c r="U101" s="602"/>
      <c r="V101" s="602"/>
      <c r="W101" s="602"/>
      <c r="X101" s="602"/>
      <c r="Y101" s="602"/>
      <c r="Z101" s="602"/>
    </row>
    <row r="102" spans="1:32" s="167" customFormat="1" ht="13.5" hidden="1" customHeight="1">
      <c r="A102" s="164" t="s">
        <v>101</v>
      </c>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row>
    <row r="103" spans="1:32" s="167" customFormat="1" ht="13.5" hidden="1" customHeight="1">
      <c r="B103" s="644" t="s">
        <v>102</v>
      </c>
      <c r="C103" s="602"/>
      <c r="D103" s="602"/>
      <c r="E103" s="602"/>
      <c r="F103" s="602"/>
      <c r="G103" s="602"/>
      <c r="H103" s="602"/>
      <c r="I103" s="602"/>
      <c r="J103" s="602"/>
      <c r="K103" s="602"/>
      <c r="L103" s="602"/>
      <c r="M103" s="602"/>
      <c r="N103" s="602"/>
      <c r="O103" s="602"/>
      <c r="P103" s="602"/>
      <c r="Q103" s="602"/>
      <c r="R103" s="602"/>
      <c r="S103" s="602"/>
      <c r="T103" s="602"/>
      <c r="U103" s="602"/>
      <c r="V103" s="602"/>
      <c r="W103" s="602"/>
      <c r="X103" s="602"/>
      <c r="Y103" s="602"/>
      <c r="Z103" s="645"/>
      <c r="AA103" s="166"/>
      <c r="AB103" s="166" t="s">
        <v>103</v>
      </c>
      <c r="AC103" s="166" t="s">
        <v>278</v>
      </c>
      <c r="AD103" s="166" t="s">
        <v>104</v>
      </c>
      <c r="AE103" s="166" t="s">
        <v>105</v>
      </c>
      <c r="AF103" s="182" t="s">
        <v>106</v>
      </c>
    </row>
    <row r="104" spans="1:32" s="167" customFormat="1" ht="13.5" hidden="1" customHeight="1">
      <c r="B104" s="644" t="s">
        <v>107</v>
      </c>
      <c r="C104" s="602"/>
      <c r="D104" s="602"/>
      <c r="E104" s="602"/>
      <c r="F104" s="602"/>
      <c r="G104" s="602"/>
      <c r="H104" s="602"/>
      <c r="I104" s="602"/>
      <c r="J104" s="602"/>
      <c r="K104" s="602"/>
      <c r="L104" s="602"/>
      <c r="M104" s="602"/>
      <c r="N104" s="602"/>
      <c r="O104" s="602"/>
      <c r="P104" s="602"/>
      <c r="Q104" s="602"/>
      <c r="R104" s="602"/>
      <c r="S104" s="602"/>
      <c r="T104" s="602"/>
      <c r="U104" s="602"/>
      <c r="V104" s="602"/>
      <c r="W104" s="602"/>
      <c r="X104" s="602"/>
      <c r="Y104" s="602"/>
      <c r="Z104" s="645"/>
    </row>
    <row r="105" spans="1:32" s="167" customFormat="1" ht="13.5" hidden="1" customHeight="1">
      <c r="B105" s="644" t="s">
        <v>108</v>
      </c>
      <c r="C105" s="602"/>
      <c r="D105" s="602"/>
      <c r="E105" s="602"/>
      <c r="F105" s="602"/>
      <c r="G105" s="602"/>
      <c r="H105" s="602"/>
      <c r="I105" s="602"/>
      <c r="J105" s="602"/>
      <c r="K105" s="602"/>
      <c r="L105" s="602"/>
      <c r="M105" s="602"/>
      <c r="N105" s="602"/>
      <c r="O105" s="602"/>
      <c r="P105" s="602"/>
      <c r="Q105" s="602"/>
      <c r="R105" s="602"/>
      <c r="S105" s="602"/>
      <c r="T105" s="602"/>
      <c r="U105" s="602"/>
      <c r="V105" s="602"/>
      <c r="W105" s="602"/>
      <c r="X105" s="602"/>
      <c r="Y105" s="602"/>
      <c r="Z105" s="645"/>
    </row>
    <row r="106" spans="1:32" s="167" customFormat="1" ht="13.5" hidden="1" customHeight="1">
      <c r="B106" s="637" t="s">
        <v>108</v>
      </c>
      <c r="C106" s="637"/>
      <c r="D106" s="637"/>
      <c r="E106" s="637"/>
      <c r="F106" s="637"/>
      <c r="G106" s="637"/>
      <c r="H106" s="637"/>
      <c r="I106" s="637"/>
      <c r="J106" s="637"/>
      <c r="K106" s="637"/>
      <c r="L106" s="637"/>
      <c r="M106" s="637"/>
      <c r="N106" s="637"/>
      <c r="O106" s="637"/>
      <c r="P106" s="637"/>
      <c r="Q106" s="637"/>
      <c r="R106" s="637"/>
      <c r="S106" s="637"/>
      <c r="T106" s="637"/>
      <c r="U106" s="637"/>
      <c r="V106" s="637"/>
      <c r="W106" s="637"/>
      <c r="X106" s="637"/>
      <c r="Y106" s="637"/>
      <c r="Z106" s="637"/>
    </row>
    <row r="107" spans="1:32" s="167" customFormat="1" ht="13.5" hidden="1" customHeight="1">
      <c r="B107" s="637" t="s">
        <v>109</v>
      </c>
      <c r="C107" s="637"/>
      <c r="D107" s="637"/>
      <c r="E107" s="637"/>
      <c r="F107" s="637"/>
      <c r="G107" s="637"/>
      <c r="H107" s="637"/>
      <c r="I107" s="637"/>
      <c r="J107" s="637"/>
      <c r="K107" s="637"/>
      <c r="L107" s="637"/>
      <c r="M107" s="637"/>
      <c r="N107" s="637"/>
      <c r="O107" s="637"/>
      <c r="P107" s="637"/>
      <c r="Q107" s="637"/>
      <c r="R107" s="637"/>
      <c r="S107" s="637"/>
      <c r="T107" s="637"/>
      <c r="U107" s="637"/>
      <c r="V107" s="637"/>
      <c r="W107" s="637"/>
      <c r="X107" s="637"/>
      <c r="Y107" s="637"/>
      <c r="Z107" s="637"/>
    </row>
    <row r="108" spans="1:32" s="167" customFormat="1" ht="13.5" customHeight="1">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32" s="167" customFormat="1" ht="13.5" customHeight="1">
      <c r="A109" s="177" t="s">
        <v>101</v>
      </c>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32" s="167" customFormat="1" ht="13.5" customHeight="1">
      <c r="B110" s="646" t="s">
        <v>102</v>
      </c>
      <c r="C110" s="647"/>
      <c r="D110" s="647"/>
      <c r="E110" s="647"/>
      <c r="F110" s="647"/>
      <c r="G110" s="647"/>
      <c r="H110" s="647"/>
      <c r="I110" s="647"/>
      <c r="J110" s="647"/>
      <c r="K110" s="647"/>
      <c r="L110" s="647"/>
      <c r="M110" s="647"/>
      <c r="N110" s="647"/>
      <c r="O110" s="647"/>
      <c r="P110" s="647"/>
      <c r="Q110" s="647"/>
      <c r="R110" s="647"/>
      <c r="S110" s="647"/>
      <c r="T110" s="647"/>
      <c r="U110" s="647"/>
      <c r="V110" s="647"/>
      <c r="W110" s="647"/>
      <c r="X110" s="647"/>
      <c r="Y110" s="647"/>
      <c r="Z110" s="648"/>
      <c r="AA110" s="166"/>
      <c r="AB110" s="166" t="s">
        <v>103</v>
      </c>
      <c r="AC110" s="166" t="s">
        <v>278</v>
      </c>
      <c r="AD110" s="166" t="s">
        <v>104</v>
      </c>
      <c r="AE110" s="166" t="s">
        <v>530</v>
      </c>
      <c r="AF110" s="182" t="s">
        <v>106</v>
      </c>
    </row>
    <row r="111" spans="1:32" s="167" customFormat="1" ht="13.5" customHeight="1">
      <c r="B111" s="646" t="s">
        <v>531</v>
      </c>
      <c r="C111" s="647"/>
      <c r="D111" s="647"/>
      <c r="E111" s="647"/>
      <c r="F111" s="647"/>
      <c r="G111" s="647"/>
      <c r="H111" s="647"/>
      <c r="I111" s="647"/>
      <c r="J111" s="647"/>
      <c r="K111" s="647"/>
      <c r="L111" s="647"/>
      <c r="M111" s="647"/>
      <c r="N111" s="647"/>
      <c r="O111" s="647"/>
      <c r="P111" s="647"/>
      <c r="Q111" s="647"/>
      <c r="R111" s="647"/>
      <c r="S111" s="647"/>
      <c r="T111" s="647"/>
      <c r="U111" s="647"/>
      <c r="V111" s="647"/>
      <c r="W111" s="647"/>
      <c r="X111" s="647"/>
      <c r="Y111" s="647"/>
      <c r="Z111" s="648"/>
    </row>
    <row r="112" spans="1:32" s="183" customFormat="1" ht="13.5" customHeight="1"/>
    <row r="113" spans="1:255" s="183" customFormat="1" ht="13.5" customHeight="1">
      <c r="A113" s="184" t="s">
        <v>3</v>
      </c>
      <c r="B113" s="184"/>
      <c r="C113" s="184"/>
      <c r="D113" s="184"/>
      <c r="E113" s="184"/>
      <c r="F113" s="184"/>
      <c r="G113" s="184"/>
      <c r="H113" s="184"/>
      <c r="I113" s="184"/>
      <c r="J113" s="184"/>
      <c r="K113" s="184"/>
      <c r="L113" s="184"/>
      <c r="M113" s="184"/>
      <c r="N113" s="184"/>
      <c r="O113" s="184"/>
      <c r="P113" s="184"/>
    </row>
    <row r="114" spans="1:255" s="183" customFormat="1" ht="13.5" hidden="1" customHeight="1">
      <c r="A114" s="576" t="s">
        <v>53</v>
      </c>
      <c r="B114" s="576"/>
      <c r="C114" s="576"/>
      <c r="D114" s="576"/>
      <c r="E114" s="576"/>
      <c r="F114" s="642" t="str">
        <f>O12</f>
        <v>○○○○○○○○○○○○○</v>
      </c>
      <c r="G114" s="643"/>
      <c r="H114" s="643"/>
      <c r="I114" s="643"/>
      <c r="J114" s="643"/>
      <c r="K114" s="643"/>
      <c r="L114" s="643"/>
      <c r="M114" s="643"/>
      <c r="N114" s="643"/>
      <c r="O114" s="643"/>
      <c r="P114" s="643"/>
    </row>
    <row r="115" spans="1:255" s="183" customFormat="1" ht="13.5" customHeight="1">
      <c r="A115" s="576" t="s">
        <v>216</v>
      </c>
      <c r="B115" s="576"/>
      <c r="C115" s="576"/>
      <c r="D115" s="576"/>
      <c r="E115" s="576"/>
      <c r="F115" s="650"/>
      <c r="G115" s="650"/>
      <c r="H115" s="650"/>
      <c r="I115" s="650"/>
      <c r="J115" s="650"/>
      <c r="K115" s="650"/>
      <c r="L115" s="650"/>
      <c r="M115" s="650"/>
      <c r="N115" s="650"/>
      <c r="O115" s="650"/>
      <c r="P115" s="650"/>
    </row>
    <row r="116" spans="1:255" s="183" customFormat="1" ht="13.5" customHeight="1">
      <c r="A116" s="576" t="s">
        <v>2</v>
      </c>
      <c r="B116" s="576"/>
      <c r="C116" s="576"/>
      <c r="D116" s="576"/>
      <c r="E116" s="576"/>
      <c r="F116" s="649"/>
      <c r="G116" s="649"/>
      <c r="H116" s="649"/>
      <c r="I116" s="649"/>
      <c r="J116" s="649"/>
      <c r="K116" s="649"/>
      <c r="L116" s="649"/>
      <c r="M116" s="649"/>
      <c r="N116" s="649"/>
      <c r="O116" s="649"/>
      <c r="P116" s="649"/>
      <c r="AA116" s="185" t="s">
        <v>13</v>
      </c>
      <c r="AB116" s="185" t="s">
        <v>14</v>
      </c>
      <c r="AC116" s="185" t="s">
        <v>15</v>
      </c>
      <c r="AD116" s="185" t="s">
        <v>16</v>
      </c>
      <c r="AE116" s="185" t="s">
        <v>17</v>
      </c>
      <c r="AF116" s="185" t="s">
        <v>18</v>
      </c>
      <c r="AG116" s="185" t="s">
        <v>19</v>
      </c>
      <c r="AH116" s="185" t="s">
        <v>20</v>
      </c>
    </row>
    <row r="117" spans="1:255" s="183" customFormat="1" ht="13.5" customHeight="1">
      <c r="A117" s="186"/>
      <c r="B117" s="186"/>
      <c r="C117" s="186"/>
      <c r="D117" s="187"/>
      <c r="E117" s="187"/>
      <c r="F117" s="187"/>
      <c r="G117" s="187"/>
      <c r="H117" s="187"/>
      <c r="I117" s="187"/>
      <c r="J117" s="187"/>
      <c r="K117" s="187"/>
      <c r="L117" s="187"/>
      <c r="M117" s="187"/>
      <c r="N117" s="187"/>
      <c r="O117" s="187"/>
      <c r="P117" s="187"/>
      <c r="Q117" s="187"/>
    </row>
    <row r="118" spans="1:255" s="183" customFormat="1" ht="13.5" hidden="1" customHeight="1">
      <c r="A118" s="184" t="s">
        <v>147</v>
      </c>
      <c r="B118" s="184"/>
      <c r="C118" s="184"/>
      <c r="D118" s="184"/>
      <c r="E118" s="184"/>
      <c r="F118" s="184"/>
      <c r="G118" s="184"/>
      <c r="H118" s="184"/>
      <c r="I118" s="184"/>
      <c r="J118" s="184"/>
      <c r="K118" s="184"/>
      <c r="L118" s="184"/>
      <c r="M118" s="184"/>
      <c r="N118" s="184"/>
      <c r="O118" s="184"/>
      <c r="P118" s="184"/>
      <c r="Q118" s="187"/>
    </row>
    <row r="119" spans="1:255" s="183" customFormat="1" ht="13.5" hidden="1" customHeight="1">
      <c r="A119" s="576" t="s">
        <v>45</v>
      </c>
      <c r="B119" s="576"/>
      <c r="C119" s="576"/>
      <c r="D119" s="576"/>
      <c r="E119" s="576"/>
      <c r="F119" s="576"/>
      <c r="G119" s="576"/>
      <c r="H119" s="576"/>
      <c r="I119" s="576"/>
      <c r="J119" s="576"/>
      <c r="K119" s="576"/>
      <c r="L119" s="577"/>
      <c r="M119" s="578"/>
      <c r="N119" s="188" t="s">
        <v>62</v>
      </c>
      <c r="O119" s="578"/>
      <c r="P119" s="579"/>
      <c r="Q119" s="187"/>
      <c r="R119" s="187"/>
      <c r="S119" s="187"/>
      <c r="T119" s="187"/>
      <c r="U119" s="187"/>
      <c r="V119" s="187"/>
      <c r="W119" s="187"/>
      <c r="X119" s="187"/>
      <c r="Y119" s="187"/>
      <c r="Z119" s="187"/>
      <c r="AA119" s="189">
        <v>0.20833333333333334</v>
      </c>
      <c r="AB119" s="189">
        <v>0.21180555555555555</v>
      </c>
      <c r="AC119" s="189">
        <v>0.21527777777777801</v>
      </c>
      <c r="AD119" s="189">
        <v>0.21875</v>
      </c>
      <c r="AE119" s="189">
        <v>0.22222222222222199</v>
      </c>
      <c r="AF119" s="189">
        <v>0.225694444444444</v>
      </c>
      <c r="AG119" s="189">
        <v>0.22916666666666699</v>
      </c>
      <c r="AH119" s="189">
        <v>0.23263888888888901</v>
      </c>
      <c r="AI119" s="189">
        <v>0.23611111111111099</v>
      </c>
      <c r="AJ119" s="189">
        <v>0.23958333333333301</v>
      </c>
      <c r="AK119" s="189">
        <v>0.243055555555555</v>
      </c>
      <c r="AL119" s="189">
        <v>0.24652777777777801</v>
      </c>
      <c r="AM119" s="189">
        <v>0.25</v>
      </c>
      <c r="AN119" s="189">
        <v>0.25347222222222199</v>
      </c>
      <c r="AO119" s="189">
        <v>0.25694444444444398</v>
      </c>
      <c r="AP119" s="189">
        <v>0.26041666666666602</v>
      </c>
      <c r="AQ119" s="189">
        <v>0.26388888888888901</v>
      </c>
      <c r="AR119" s="189">
        <v>0.26736111111111099</v>
      </c>
      <c r="AS119" s="189">
        <v>0.27083333333333298</v>
      </c>
      <c r="AT119" s="189">
        <v>0.27430555555555503</v>
      </c>
      <c r="AU119" s="189">
        <v>0.27777777777777801</v>
      </c>
      <c r="AV119" s="189">
        <v>0.28125</v>
      </c>
      <c r="AW119" s="189">
        <v>0.28472222222222199</v>
      </c>
      <c r="AX119" s="189">
        <v>0.28819444444444398</v>
      </c>
      <c r="AY119" s="189">
        <v>0.29166666666666602</v>
      </c>
      <c r="AZ119" s="189">
        <v>0.29513888888888901</v>
      </c>
      <c r="BA119" s="189">
        <v>0.29861111111111099</v>
      </c>
      <c r="BB119" s="189">
        <v>0.30208333333333298</v>
      </c>
      <c r="BC119" s="189">
        <v>0.30555555555555503</v>
      </c>
      <c r="BD119" s="189">
        <v>0.30902777777777701</v>
      </c>
      <c r="BE119" s="189">
        <v>0.312499999999999</v>
      </c>
      <c r="BF119" s="189">
        <v>0.31597222222222199</v>
      </c>
      <c r="BG119" s="189">
        <v>0.31944444444444398</v>
      </c>
      <c r="BH119" s="189">
        <v>0.32291666666666602</v>
      </c>
      <c r="BI119" s="189">
        <v>0.32638888888888801</v>
      </c>
      <c r="BJ119" s="189">
        <v>0.32986111111110999</v>
      </c>
      <c r="BK119" s="189">
        <v>0.33333333333333298</v>
      </c>
      <c r="BL119" s="189">
        <v>0.33680555555555503</v>
      </c>
      <c r="BM119" s="189">
        <v>0.34027777777777701</v>
      </c>
      <c r="BN119" s="189">
        <v>0.343749999999999</v>
      </c>
      <c r="BO119" s="189">
        <v>0.34722222222222099</v>
      </c>
      <c r="BP119" s="189">
        <v>0.35069444444444398</v>
      </c>
      <c r="BQ119" s="189">
        <v>0.35416666666666602</v>
      </c>
      <c r="BR119" s="189">
        <v>0.35763888888888801</v>
      </c>
      <c r="BS119" s="189">
        <v>0.36111111111110999</v>
      </c>
      <c r="BT119" s="189">
        <v>0.36458333333333198</v>
      </c>
      <c r="BU119" s="189">
        <v>0.36805555555555503</v>
      </c>
      <c r="BV119" s="189">
        <v>0.37152777777777701</v>
      </c>
      <c r="BW119" s="189">
        <v>0.374999999999999</v>
      </c>
      <c r="BX119" s="189">
        <v>0.37847222222222099</v>
      </c>
      <c r="BY119" s="189">
        <v>0.38194444444444298</v>
      </c>
      <c r="BZ119" s="189">
        <v>0.38541666666666602</v>
      </c>
      <c r="CA119" s="189">
        <v>0.38888888888888801</v>
      </c>
      <c r="CB119" s="189">
        <v>0.39236111111110999</v>
      </c>
      <c r="CC119" s="189">
        <v>0.39583333333333198</v>
      </c>
      <c r="CD119" s="189">
        <v>0.39930555555555503</v>
      </c>
      <c r="CE119" s="189">
        <v>0.40277777777777701</v>
      </c>
      <c r="CF119" s="189">
        <v>0.406249999999999</v>
      </c>
      <c r="CG119" s="189">
        <v>0.40972222222222099</v>
      </c>
      <c r="CH119" s="189">
        <v>0.41319444444444298</v>
      </c>
      <c r="CI119" s="189">
        <v>0.41666666666666602</v>
      </c>
      <c r="CJ119" s="189">
        <v>0.42013888888888801</v>
      </c>
      <c r="CK119" s="189">
        <v>0.42361111111110999</v>
      </c>
      <c r="CL119" s="189">
        <v>0.42708333333333198</v>
      </c>
      <c r="CM119" s="189">
        <v>0.43055555555555403</v>
      </c>
      <c r="CN119" s="189">
        <v>0.43402777777777701</v>
      </c>
      <c r="CO119" s="189">
        <v>0.437499999999999</v>
      </c>
      <c r="CP119" s="189">
        <v>0.44097222222222099</v>
      </c>
      <c r="CQ119" s="189">
        <v>0.44444444444444298</v>
      </c>
      <c r="CR119" s="189">
        <v>0.44791666666666502</v>
      </c>
      <c r="CS119" s="189">
        <v>0.45138888888888801</v>
      </c>
      <c r="CT119" s="189">
        <v>0.45486111111110999</v>
      </c>
      <c r="CU119" s="189">
        <v>0.45833333333333198</v>
      </c>
      <c r="CV119" s="189">
        <v>0.46180555555555403</v>
      </c>
      <c r="CW119" s="189">
        <v>0.46527777777777701</v>
      </c>
      <c r="CX119" s="189">
        <v>0.468749999999999</v>
      </c>
      <c r="CY119" s="189">
        <v>0.47222222222222099</v>
      </c>
      <c r="CZ119" s="189">
        <v>0.47569444444444298</v>
      </c>
      <c r="DA119" s="189">
        <v>0.47916666666666502</v>
      </c>
      <c r="DB119" s="189">
        <v>0.48263888888888801</v>
      </c>
      <c r="DC119" s="189">
        <v>0.48611111111110999</v>
      </c>
      <c r="DD119" s="189">
        <v>0.48958333333333198</v>
      </c>
      <c r="DE119" s="189">
        <v>0.49305555555555403</v>
      </c>
      <c r="DF119" s="189">
        <v>0.49652777777777601</v>
      </c>
      <c r="DG119" s="189">
        <v>0.499999999999999</v>
      </c>
      <c r="DH119" s="189">
        <v>0.50347222222222099</v>
      </c>
      <c r="DI119" s="189">
        <v>0.50694444444444298</v>
      </c>
      <c r="DJ119" s="189">
        <v>0.51041666666666496</v>
      </c>
      <c r="DK119" s="189">
        <v>0.51388888888888695</v>
      </c>
      <c r="DL119" s="189">
        <v>0.51736111111111005</v>
      </c>
      <c r="DM119" s="189">
        <v>0.52083333333333204</v>
      </c>
      <c r="DN119" s="189">
        <v>0.52430555555555403</v>
      </c>
      <c r="DO119" s="189">
        <v>0.52777777777777601</v>
      </c>
      <c r="DP119" s="189">
        <v>0.531249999999999</v>
      </c>
      <c r="DQ119" s="189">
        <v>0.53472222222222099</v>
      </c>
      <c r="DR119" s="189">
        <v>0.53819444444444298</v>
      </c>
      <c r="DS119" s="189">
        <v>0.54166666666666496</v>
      </c>
      <c r="DT119" s="189">
        <v>0.54513888888888695</v>
      </c>
      <c r="DU119" s="189">
        <v>0.54861111111111005</v>
      </c>
      <c r="DV119" s="189">
        <v>0.55208333333333204</v>
      </c>
      <c r="DW119" s="189">
        <v>0.55555555555555403</v>
      </c>
      <c r="DX119" s="189">
        <v>0.55902777777777601</v>
      </c>
      <c r="DY119" s="189">
        <v>0.562499999999998</v>
      </c>
      <c r="DZ119" s="189">
        <v>0.56597222222222099</v>
      </c>
      <c r="EA119" s="189">
        <v>0.56944444444444298</v>
      </c>
      <c r="EB119" s="189">
        <v>0.57291666666666496</v>
      </c>
      <c r="EC119" s="189">
        <v>0.57638888888888695</v>
      </c>
      <c r="ED119" s="189">
        <v>0.57986111111110905</v>
      </c>
      <c r="EE119" s="189">
        <v>0.58333333333333204</v>
      </c>
      <c r="EF119" s="189">
        <v>0.58680555555555403</v>
      </c>
      <c r="EG119" s="189">
        <v>0.59027777777777601</v>
      </c>
      <c r="EH119" s="189">
        <v>0.593749999999998</v>
      </c>
      <c r="EI119" s="189">
        <v>0.59722222222222099</v>
      </c>
      <c r="EJ119" s="189">
        <v>0.60069444444444298</v>
      </c>
      <c r="EK119" s="189">
        <v>0.60416666666666496</v>
      </c>
      <c r="EL119" s="189">
        <v>0.60763888888888695</v>
      </c>
      <c r="EM119" s="189">
        <v>0.61111111111110905</v>
      </c>
      <c r="EN119" s="189">
        <v>0.61458333333333204</v>
      </c>
      <c r="EO119" s="189">
        <v>0.61805555555555403</v>
      </c>
      <c r="EP119" s="189">
        <v>0.62152777777777601</v>
      </c>
      <c r="EQ119" s="189">
        <v>0.624999999999998</v>
      </c>
      <c r="ER119" s="189">
        <v>0.62847222222221999</v>
      </c>
      <c r="ES119" s="189">
        <v>0.63194444444444298</v>
      </c>
      <c r="ET119" s="189">
        <v>0.63541666666666496</v>
      </c>
      <c r="EU119" s="189">
        <v>0.63888888888888695</v>
      </c>
      <c r="EV119" s="189">
        <v>0.64236111111110905</v>
      </c>
      <c r="EW119" s="189">
        <v>0.64583333333333104</v>
      </c>
      <c r="EX119" s="189">
        <v>0.64930555555555403</v>
      </c>
      <c r="EY119" s="189">
        <v>0.65277777777777601</v>
      </c>
      <c r="EZ119" s="189">
        <v>0.656249999999998</v>
      </c>
      <c r="FA119" s="189">
        <v>0.65972222222221999</v>
      </c>
      <c r="FB119" s="189">
        <v>0.66319444444444198</v>
      </c>
      <c r="FC119" s="189">
        <v>0.66666666666666496</v>
      </c>
      <c r="FD119" s="189">
        <v>0.67013888888888695</v>
      </c>
      <c r="FE119" s="189">
        <v>0.67361111111110905</v>
      </c>
      <c r="FF119" s="189">
        <v>0.67708333333333104</v>
      </c>
      <c r="FG119" s="189">
        <v>0.68055555555555403</v>
      </c>
      <c r="FH119" s="189">
        <v>0.68402777777777601</v>
      </c>
      <c r="FI119" s="189">
        <v>0.687499999999998</v>
      </c>
      <c r="FJ119" s="189">
        <v>0.69097222222221999</v>
      </c>
      <c r="FK119" s="189">
        <v>0.69444444444444198</v>
      </c>
      <c r="FL119" s="189">
        <v>0.69791666666666496</v>
      </c>
      <c r="FM119" s="189">
        <v>0.70138888888888695</v>
      </c>
      <c r="FN119" s="189">
        <v>0.70486111111110905</v>
      </c>
      <c r="FO119" s="189">
        <v>0.70833333333333104</v>
      </c>
      <c r="FP119" s="189">
        <v>0.71180555555555303</v>
      </c>
      <c r="FQ119" s="189">
        <v>0.71527777777777601</v>
      </c>
      <c r="FR119" s="189">
        <v>0.718749999999998</v>
      </c>
      <c r="FS119" s="189">
        <v>0.72222222222221999</v>
      </c>
      <c r="FT119" s="189">
        <v>0.72569444444444198</v>
      </c>
      <c r="FU119" s="189">
        <v>0.72916666666666397</v>
      </c>
      <c r="FV119" s="189">
        <v>0.73263888888888695</v>
      </c>
      <c r="FW119" s="189">
        <v>0.73611111111110905</v>
      </c>
      <c r="FX119" s="189">
        <v>0.73958333333333104</v>
      </c>
      <c r="FY119" s="189">
        <v>0.74305555555555303</v>
      </c>
      <c r="FZ119" s="189">
        <v>0.74652777777777601</v>
      </c>
      <c r="GA119" s="189">
        <v>0.749999999999998</v>
      </c>
      <c r="GB119" s="189">
        <v>0.75347222222221999</v>
      </c>
      <c r="GC119" s="189">
        <v>0.75694444444444198</v>
      </c>
      <c r="GD119" s="189">
        <v>0.76041666666666397</v>
      </c>
      <c r="GE119" s="189">
        <v>0.76388888888888695</v>
      </c>
      <c r="GF119" s="189">
        <v>0.76736111111110905</v>
      </c>
      <c r="GG119" s="189">
        <v>0.77083333333333104</v>
      </c>
      <c r="GH119" s="189">
        <v>0.77430555555555303</v>
      </c>
      <c r="GI119" s="189">
        <v>0.77777777777777501</v>
      </c>
      <c r="GJ119" s="189">
        <v>0.781249999999998</v>
      </c>
      <c r="GK119" s="189">
        <v>0.78472222222221999</v>
      </c>
      <c r="GL119" s="189">
        <v>0.78819444444444198</v>
      </c>
      <c r="GM119" s="189">
        <v>0.79166666666666397</v>
      </c>
      <c r="GN119" s="189">
        <v>0.79513888888888595</v>
      </c>
      <c r="GO119" s="189">
        <v>0.79861111111110905</v>
      </c>
      <c r="GP119" s="189">
        <v>0.80208333333333104</v>
      </c>
      <c r="GQ119" s="189">
        <v>0.80555555555555303</v>
      </c>
      <c r="GR119" s="189">
        <v>0.80902777777777501</v>
      </c>
      <c r="GS119" s="189">
        <v>0.812499999999998</v>
      </c>
      <c r="GT119" s="189">
        <v>0.81597222222221999</v>
      </c>
      <c r="GU119" s="189">
        <v>0.81944444444444198</v>
      </c>
      <c r="GV119" s="189">
        <v>0.82291666666666397</v>
      </c>
      <c r="GW119" s="189">
        <v>0.82638888888888595</v>
      </c>
      <c r="GX119" s="189">
        <v>0.82986111111110905</v>
      </c>
      <c r="GY119" s="189">
        <v>0.83333333333333104</v>
      </c>
      <c r="GZ119" s="189">
        <v>0.83680555555555303</v>
      </c>
      <c r="HA119" s="189">
        <v>0.84027777777777501</v>
      </c>
      <c r="HB119" s="189">
        <v>0.843749999999997</v>
      </c>
      <c r="HC119" s="189">
        <v>0.84722222222221999</v>
      </c>
      <c r="HD119" s="189">
        <v>0.85069444444444198</v>
      </c>
      <c r="HE119" s="189">
        <v>0.85416666666666397</v>
      </c>
      <c r="HF119" s="189">
        <v>0.85763888888888595</v>
      </c>
      <c r="HG119" s="189">
        <v>0.86111111111110805</v>
      </c>
      <c r="HH119" s="189">
        <v>0.86458333333333104</v>
      </c>
      <c r="HI119" s="189">
        <v>0.86805555555555303</v>
      </c>
      <c r="HJ119" s="189">
        <v>0.87152777777777501</v>
      </c>
      <c r="HK119" s="189">
        <v>0.874999999999997</v>
      </c>
      <c r="HL119" s="189">
        <v>0.87847222222221999</v>
      </c>
      <c r="HM119" s="189">
        <v>0.88194444444444198</v>
      </c>
      <c r="HN119" s="189">
        <v>0.88541666666666397</v>
      </c>
      <c r="HO119" s="189">
        <v>0.88888888888888595</v>
      </c>
      <c r="HP119" s="189">
        <v>0.89236111111110805</v>
      </c>
      <c r="HQ119" s="189">
        <v>0.89583333333333104</v>
      </c>
      <c r="HR119" s="189">
        <v>0.89930555555555303</v>
      </c>
      <c r="HS119" s="189">
        <v>0.90277777777777501</v>
      </c>
      <c r="HT119" s="189">
        <v>0.906249999999997</v>
      </c>
      <c r="HU119" s="189">
        <v>0.90972222222221899</v>
      </c>
      <c r="HV119" s="189">
        <v>0.91319444444444198</v>
      </c>
      <c r="HW119" s="189">
        <v>0.91666666666666397</v>
      </c>
      <c r="HX119" s="189">
        <v>0.92013888888888595</v>
      </c>
      <c r="HY119" s="189">
        <v>0.92361111111110805</v>
      </c>
      <c r="HZ119" s="189">
        <v>0.92708333333333004</v>
      </c>
      <c r="IA119" s="189">
        <v>0.93055555555555303</v>
      </c>
      <c r="IB119" s="189">
        <v>0.93402777777777501</v>
      </c>
      <c r="IC119" s="189">
        <v>0.937499999999997</v>
      </c>
      <c r="ID119" s="189">
        <v>0.94097222222221899</v>
      </c>
      <c r="IE119" s="189">
        <v>0.94444444444444098</v>
      </c>
      <c r="IF119" s="189">
        <v>0.94791666666666397</v>
      </c>
      <c r="IG119" s="189">
        <v>0.95138888888888595</v>
      </c>
      <c r="IH119" s="189">
        <v>0.95486111111110805</v>
      </c>
      <c r="II119" s="189">
        <v>0.95833333333333004</v>
      </c>
      <c r="IJ119" s="189">
        <v>0.96180555555555303</v>
      </c>
      <c r="IK119" s="189">
        <v>0.96527777777777501</v>
      </c>
      <c r="IL119" s="189">
        <v>0.968749999999997</v>
      </c>
      <c r="IM119" s="189">
        <v>0.97222222222221899</v>
      </c>
      <c r="IN119" s="189">
        <v>0.97569444444444098</v>
      </c>
      <c r="IO119" s="189">
        <v>0.97916666666666397</v>
      </c>
      <c r="IP119" s="189">
        <v>0.98263888888888595</v>
      </c>
      <c r="IQ119" s="189">
        <v>0.98611111111110805</v>
      </c>
      <c r="IR119" s="189">
        <v>0.98958333333333004</v>
      </c>
      <c r="IS119" s="189">
        <v>0.99305555555555203</v>
      </c>
      <c r="IT119" s="189">
        <v>0.99652777777777501</v>
      </c>
      <c r="IU119" s="189">
        <v>0.999999999999997</v>
      </c>
    </row>
    <row r="120" spans="1:255" s="183" customFormat="1" ht="13.5" hidden="1" customHeight="1">
      <c r="A120" s="576" t="s">
        <v>142</v>
      </c>
      <c r="B120" s="576"/>
      <c r="C120" s="576"/>
      <c r="D120" s="576"/>
      <c r="E120" s="576"/>
      <c r="F120" s="576"/>
      <c r="G120" s="576"/>
      <c r="H120" s="576"/>
      <c r="I120" s="576"/>
      <c r="J120" s="576"/>
      <c r="K120" s="576"/>
      <c r="L120" s="577"/>
      <c r="M120" s="578"/>
      <c r="N120" s="188" t="s">
        <v>62</v>
      </c>
      <c r="O120" s="578"/>
      <c r="P120" s="579"/>
      <c r="Q120" s="187"/>
      <c r="R120" s="187"/>
      <c r="S120" s="187"/>
      <c r="T120" s="187"/>
      <c r="U120" s="187"/>
      <c r="V120" s="187"/>
      <c r="W120" s="187"/>
      <c r="X120" s="187"/>
      <c r="Y120" s="187"/>
      <c r="Z120" s="187"/>
      <c r="AA120" s="190"/>
      <c r="AB120" s="190"/>
      <c r="AC120" s="190"/>
      <c r="AD120" s="190"/>
      <c r="AE120" s="190"/>
      <c r="AF120" s="190"/>
      <c r="AG120" s="190"/>
      <c r="AH120" s="190"/>
      <c r="AI120" s="190"/>
      <c r="AJ120" s="190"/>
      <c r="AK120" s="190"/>
      <c r="AL120" s="190"/>
      <c r="AM120" s="190"/>
      <c r="AN120" s="190"/>
      <c r="AO120" s="190"/>
      <c r="AP120" s="190"/>
      <c r="AQ120" s="190"/>
      <c r="AR120" s="190"/>
      <c r="AS120" s="190"/>
      <c r="AT120" s="190"/>
      <c r="AU120" s="190"/>
      <c r="AV120" s="190"/>
      <c r="AW120" s="190"/>
      <c r="AX120" s="190"/>
      <c r="AY120" s="190"/>
      <c r="AZ120" s="190"/>
      <c r="BA120" s="190"/>
      <c r="BB120" s="190"/>
      <c r="BC120" s="190"/>
      <c r="BD120" s="190"/>
      <c r="BE120" s="190"/>
      <c r="BF120" s="190"/>
      <c r="BG120" s="190"/>
      <c r="BH120" s="190"/>
      <c r="BI120" s="190"/>
      <c r="BJ120" s="190"/>
      <c r="BK120" s="190"/>
      <c r="BL120" s="190"/>
      <c r="BM120" s="190"/>
      <c r="BN120" s="190"/>
      <c r="BO120" s="190"/>
      <c r="BP120" s="190"/>
      <c r="BQ120" s="190"/>
      <c r="BR120" s="190"/>
      <c r="BS120" s="190"/>
      <c r="BT120" s="190"/>
      <c r="BU120" s="190"/>
      <c r="BV120" s="190"/>
      <c r="BW120" s="190"/>
      <c r="BX120" s="190"/>
      <c r="BY120" s="190"/>
      <c r="BZ120" s="190"/>
      <c r="CA120" s="190"/>
      <c r="CB120" s="190"/>
      <c r="CC120" s="190"/>
      <c r="CD120" s="190"/>
      <c r="CE120" s="190"/>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0"/>
      <c r="DC120" s="190"/>
      <c r="DD120" s="190"/>
      <c r="DE120" s="190"/>
      <c r="DF120" s="190"/>
      <c r="DG120" s="190"/>
      <c r="DH120" s="190"/>
      <c r="DI120" s="190"/>
      <c r="DJ120" s="190"/>
      <c r="DK120" s="190"/>
      <c r="DL120" s="190"/>
      <c r="DM120" s="190"/>
      <c r="DN120" s="190"/>
      <c r="DO120" s="190"/>
      <c r="DP120" s="190"/>
      <c r="DQ120" s="190"/>
      <c r="DR120" s="190"/>
      <c r="DS120" s="190"/>
      <c r="DT120" s="190"/>
      <c r="DU120" s="190"/>
      <c r="DV120" s="190"/>
      <c r="DW120" s="190"/>
      <c r="DX120" s="190"/>
      <c r="DY120" s="190"/>
      <c r="DZ120" s="190"/>
      <c r="EA120" s="190"/>
      <c r="EB120" s="190"/>
      <c r="EC120" s="190"/>
      <c r="ED120" s="190"/>
      <c r="EE120" s="190"/>
      <c r="EF120" s="190"/>
      <c r="EG120" s="190"/>
      <c r="EH120" s="190"/>
      <c r="EI120" s="190"/>
      <c r="EJ120" s="190"/>
      <c r="EK120" s="190"/>
      <c r="EL120" s="190"/>
      <c r="EM120" s="190"/>
      <c r="EN120" s="190"/>
      <c r="EO120" s="190"/>
      <c r="EP120" s="190"/>
      <c r="EQ120" s="190"/>
      <c r="ER120" s="190"/>
      <c r="ES120" s="190"/>
      <c r="ET120" s="190"/>
      <c r="EU120" s="190"/>
      <c r="EV120" s="190"/>
      <c r="EW120" s="190"/>
      <c r="EX120" s="190"/>
      <c r="EY120" s="190"/>
      <c r="EZ120" s="190"/>
      <c r="FA120" s="190"/>
      <c r="FB120" s="190"/>
      <c r="FC120" s="190"/>
      <c r="FD120" s="190"/>
      <c r="FE120" s="190"/>
      <c r="FF120" s="190"/>
      <c r="FG120" s="190"/>
      <c r="FH120" s="190"/>
      <c r="FI120" s="190"/>
      <c r="FJ120" s="190"/>
      <c r="FK120" s="190"/>
      <c r="FL120" s="190"/>
      <c r="FM120" s="190"/>
      <c r="FN120" s="190"/>
      <c r="FO120" s="190"/>
    </row>
    <row r="121" spans="1:255" s="183" customFormat="1" ht="13.5" hidden="1" customHeight="1">
      <c r="A121" s="576" t="s">
        <v>143</v>
      </c>
      <c r="B121" s="576"/>
      <c r="C121" s="576"/>
      <c r="D121" s="576"/>
      <c r="E121" s="576"/>
      <c r="F121" s="576"/>
      <c r="G121" s="576"/>
      <c r="H121" s="576"/>
      <c r="I121" s="576"/>
      <c r="J121" s="576"/>
      <c r="K121" s="576"/>
      <c r="L121" s="577"/>
      <c r="M121" s="578"/>
      <c r="N121" s="188" t="s">
        <v>62</v>
      </c>
      <c r="O121" s="578"/>
      <c r="P121" s="579"/>
      <c r="Q121" s="187"/>
      <c r="R121" s="187"/>
      <c r="S121" s="187"/>
      <c r="T121" s="187"/>
      <c r="U121" s="187"/>
      <c r="V121" s="187"/>
      <c r="W121" s="187"/>
      <c r="X121" s="187"/>
      <c r="Y121" s="187"/>
      <c r="Z121" s="187"/>
    </row>
    <row r="122" spans="1:255" s="183" customFormat="1" ht="13.5" hidden="1" customHeight="1">
      <c r="A122" s="187"/>
      <c r="B122" s="187"/>
      <c r="C122" s="187"/>
      <c r="D122" s="187"/>
      <c r="E122" s="187"/>
      <c r="F122" s="187"/>
      <c r="G122" s="187"/>
      <c r="H122" s="187"/>
      <c r="I122" s="187"/>
      <c r="J122" s="187"/>
      <c r="K122" s="187"/>
      <c r="L122" s="187"/>
      <c r="M122" s="187"/>
      <c r="N122" s="187"/>
      <c r="O122" s="187"/>
      <c r="P122" s="187"/>
      <c r="Q122" s="187"/>
      <c r="S122" s="187"/>
      <c r="T122" s="187"/>
      <c r="U122" s="187"/>
      <c r="V122" s="187"/>
      <c r="W122" s="187"/>
      <c r="X122" s="187"/>
      <c r="Y122" s="187"/>
      <c r="Z122" s="187"/>
    </row>
    <row r="123" spans="1:255" s="183" customFormat="1" ht="13.5" customHeight="1">
      <c r="A123" s="640" t="s">
        <v>110</v>
      </c>
      <c r="B123" s="640"/>
      <c r="C123" s="640"/>
      <c r="D123" s="640"/>
      <c r="E123" s="640"/>
      <c r="F123" s="640"/>
      <c r="G123" s="640"/>
      <c r="H123" s="575" t="s">
        <v>111</v>
      </c>
      <c r="I123" s="575"/>
      <c r="J123" s="575"/>
      <c r="K123" s="575"/>
      <c r="L123" s="575"/>
      <c r="M123" s="575"/>
      <c r="N123" s="575"/>
      <c r="O123" s="575"/>
      <c r="P123" s="575"/>
      <c r="Q123" s="575"/>
      <c r="AA123" s="191">
        <v>4</v>
      </c>
      <c r="AB123" s="191">
        <v>5</v>
      </c>
      <c r="AC123" s="191">
        <v>6</v>
      </c>
      <c r="AD123" s="191">
        <v>7</v>
      </c>
      <c r="AE123" s="191">
        <v>8</v>
      </c>
      <c r="AF123" s="191">
        <v>9</v>
      </c>
      <c r="AG123" s="191">
        <v>10</v>
      </c>
      <c r="AH123" s="191">
        <v>11</v>
      </c>
      <c r="AI123" s="191">
        <v>12</v>
      </c>
      <c r="AJ123" s="191">
        <v>1</v>
      </c>
      <c r="AK123" s="191">
        <v>2</v>
      </c>
      <c r="AL123" s="191">
        <v>3</v>
      </c>
    </row>
    <row r="124" spans="1:255" s="183" customFormat="1" ht="13.5" customHeight="1">
      <c r="A124" s="605">
        <v>4</v>
      </c>
      <c r="B124" s="606"/>
      <c r="C124" s="605">
        <v>5</v>
      </c>
      <c r="D124" s="606"/>
      <c r="E124" s="605">
        <v>6</v>
      </c>
      <c r="F124" s="606"/>
      <c r="G124" s="605">
        <v>7</v>
      </c>
      <c r="H124" s="606"/>
      <c r="I124" s="605">
        <v>8</v>
      </c>
      <c r="J124" s="606"/>
      <c r="K124" s="605">
        <v>9</v>
      </c>
      <c r="L124" s="606"/>
      <c r="M124" s="192"/>
      <c r="N124" s="193" t="s">
        <v>112</v>
      </c>
      <c r="O124" s="194"/>
      <c r="P124" s="194" t="str">
        <f>U134&amp;"月"&amp;IF(X134=U134,"）","～"&amp;X134&amp;"月）")</f>
        <v>4月）</v>
      </c>
      <c r="Q124" s="194"/>
      <c r="R124" s="194"/>
      <c r="S124" s="194"/>
      <c r="T124" s="194" t="s">
        <v>113</v>
      </c>
      <c r="U124" s="195"/>
      <c r="V124" s="187"/>
      <c r="W124" s="651" t="s">
        <v>464</v>
      </c>
      <c r="X124" s="651"/>
      <c r="Y124" s="651"/>
      <c r="Z124" s="651"/>
      <c r="AA124" s="196">
        <f>A125</f>
        <v>0</v>
      </c>
      <c r="AB124" s="197">
        <f>C125</f>
        <v>0</v>
      </c>
      <c r="AC124" s="197">
        <f>E125</f>
        <v>0</v>
      </c>
      <c r="AD124" s="197">
        <f>G125</f>
        <v>0</v>
      </c>
      <c r="AE124" s="197">
        <f>I125</f>
        <v>0</v>
      </c>
      <c r="AF124" s="197">
        <f>K125</f>
        <v>0</v>
      </c>
      <c r="AG124" s="197">
        <f>A127</f>
        <v>0</v>
      </c>
      <c r="AH124" s="197">
        <f>C127</f>
        <v>0</v>
      </c>
      <c r="AI124" s="197">
        <f>E127</f>
        <v>0</v>
      </c>
      <c r="AJ124" s="197">
        <f>G127</f>
        <v>0</v>
      </c>
      <c r="AK124" s="197">
        <f>I127</f>
        <v>0</v>
      </c>
      <c r="AL124" s="197">
        <f>K127</f>
        <v>0</v>
      </c>
    </row>
    <row r="125" spans="1:255" s="183" customFormat="1" ht="13.5" customHeight="1">
      <c r="A125" s="653"/>
      <c r="B125" s="653"/>
      <c r="C125" s="654"/>
      <c r="D125" s="655"/>
      <c r="E125" s="654"/>
      <c r="F125" s="655"/>
      <c r="G125" s="654"/>
      <c r="H125" s="655"/>
      <c r="I125" s="654"/>
      <c r="J125" s="655"/>
      <c r="K125" s="654"/>
      <c r="L125" s="655"/>
      <c r="M125" s="192"/>
      <c r="N125" s="198" t="s">
        <v>114</v>
      </c>
      <c r="O125" s="199"/>
      <c r="P125" s="199"/>
      <c r="Q125" s="199"/>
      <c r="R125" s="199"/>
      <c r="S125" s="199"/>
      <c r="T125" s="199"/>
      <c r="U125" s="200"/>
      <c r="V125" s="187"/>
      <c r="W125" s="651"/>
      <c r="X125" s="651"/>
      <c r="Y125" s="651"/>
      <c r="Z125" s="651"/>
      <c r="AA125" s="187"/>
    </row>
    <row r="126" spans="1:255" s="183" customFormat="1" ht="13.5" customHeight="1">
      <c r="A126" s="605">
        <v>10</v>
      </c>
      <c r="B126" s="606"/>
      <c r="C126" s="605">
        <v>11</v>
      </c>
      <c r="D126" s="606"/>
      <c r="E126" s="605">
        <v>12</v>
      </c>
      <c r="F126" s="606"/>
      <c r="G126" s="605">
        <v>1</v>
      </c>
      <c r="H126" s="606"/>
      <c r="I126" s="605">
        <v>2</v>
      </c>
      <c r="J126" s="606"/>
      <c r="K126" s="605">
        <v>3</v>
      </c>
      <c r="L126" s="606"/>
      <c r="M126" s="192"/>
      <c r="N126" s="847">
        <f>HLOOKUP(U134,AA123:AL124,2,FALSE)</f>
        <v>0</v>
      </c>
      <c r="O126" s="848"/>
      <c r="P126" s="848"/>
      <c r="Q126" s="848"/>
      <c r="R126" s="843" t="s">
        <v>484</v>
      </c>
      <c r="S126" s="843"/>
      <c r="T126" s="843"/>
      <c r="U126" s="844"/>
      <c r="V126" s="201"/>
      <c r="W126" s="652" t="s">
        <v>121</v>
      </c>
      <c r="X126" s="652"/>
      <c r="Y126" s="652"/>
      <c r="Z126" s="652"/>
      <c r="AA126" s="202" t="s">
        <v>121</v>
      </c>
      <c r="AB126" s="191" t="s">
        <v>120</v>
      </c>
    </row>
    <row r="127" spans="1:255" s="183" customFormat="1" ht="13.5" customHeight="1">
      <c r="A127" s="653"/>
      <c r="B127" s="653"/>
      <c r="C127" s="654"/>
      <c r="D127" s="655"/>
      <c r="E127" s="654"/>
      <c r="F127" s="655"/>
      <c r="G127" s="654"/>
      <c r="H127" s="655"/>
      <c r="I127" s="654"/>
      <c r="J127" s="655"/>
      <c r="K127" s="654"/>
      <c r="L127" s="655"/>
      <c r="M127" s="192"/>
      <c r="N127" s="849"/>
      <c r="O127" s="850"/>
      <c r="P127" s="850"/>
      <c r="Q127" s="850"/>
      <c r="R127" s="845"/>
      <c r="S127" s="845"/>
      <c r="T127" s="845"/>
      <c r="U127" s="846"/>
      <c r="V127" s="201"/>
      <c r="W127" s="652"/>
      <c r="X127" s="652"/>
      <c r="Y127" s="652"/>
      <c r="Z127" s="652"/>
    </row>
    <row r="128" spans="1:255" s="183" customFormat="1" ht="13.5" customHeight="1"/>
    <row r="129" spans="1:38" s="183" customFormat="1" ht="13.5" customHeight="1">
      <c r="A129" s="167" t="s">
        <v>462</v>
      </c>
      <c r="B129" s="167"/>
      <c r="C129" s="167"/>
      <c r="D129" s="167"/>
      <c r="E129" s="167"/>
      <c r="F129" s="167"/>
    </row>
    <row r="130" spans="1:38" s="183" customFormat="1" ht="13.5" customHeight="1">
      <c r="A130" s="826" t="s">
        <v>541</v>
      </c>
      <c r="B130" s="827"/>
      <c r="C130" s="827"/>
      <c r="D130" s="827"/>
      <c r="E130" s="827"/>
      <c r="F130" s="827"/>
      <c r="G130" s="827"/>
      <c r="H130" s="827"/>
      <c r="I130" s="827"/>
      <c r="J130" s="827"/>
      <c r="K130" s="827"/>
      <c r="L130" s="827"/>
      <c r="M130" s="827"/>
      <c r="N130" s="827"/>
      <c r="O130" s="827"/>
      <c r="P130" s="827"/>
      <c r="Q130" s="827"/>
      <c r="R130" s="827"/>
      <c r="S130" s="827"/>
      <c r="T130" s="827"/>
      <c r="U130" s="827"/>
      <c r="V130" s="827"/>
      <c r="W130" s="827"/>
      <c r="X130" s="827"/>
      <c r="Y130" s="827"/>
      <c r="Z130" s="828"/>
    </row>
    <row r="131" spans="1:38" s="183" customFormat="1" ht="13.5" customHeight="1">
      <c r="A131" s="829"/>
      <c r="B131" s="830"/>
      <c r="C131" s="830"/>
      <c r="D131" s="830"/>
      <c r="E131" s="830"/>
      <c r="F131" s="830"/>
      <c r="G131" s="830"/>
      <c r="H131" s="830"/>
      <c r="I131" s="830"/>
      <c r="J131" s="830"/>
      <c r="K131" s="830"/>
      <c r="L131" s="830"/>
      <c r="M131" s="830"/>
      <c r="N131" s="830"/>
      <c r="O131" s="830"/>
      <c r="P131" s="830"/>
      <c r="Q131" s="830"/>
      <c r="R131" s="830"/>
      <c r="S131" s="830"/>
      <c r="T131" s="830"/>
      <c r="U131" s="830"/>
      <c r="V131" s="830"/>
      <c r="W131" s="830"/>
      <c r="X131" s="830"/>
      <c r="Y131" s="830"/>
      <c r="Z131" s="831"/>
    </row>
    <row r="132" spans="1:38" s="183" customFormat="1" ht="13.5" customHeight="1">
      <c r="A132" s="832"/>
      <c r="B132" s="833"/>
      <c r="C132" s="833"/>
      <c r="D132" s="833"/>
      <c r="E132" s="833"/>
      <c r="F132" s="833"/>
      <c r="G132" s="833"/>
      <c r="H132" s="833"/>
      <c r="I132" s="833"/>
      <c r="J132" s="833"/>
      <c r="K132" s="833"/>
      <c r="L132" s="833"/>
      <c r="M132" s="833"/>
      <c r="N132" s="833"/>
      <c r="O132" s="833"/>
      <c r="P132" s="833"/>
      <c r="Q132" s="833"/>
      <c r="R132" s="833"/>
      <c r="S132" s="833"/>
      <c r="T132" s="833"/>
      <c r="U132" s="833"/>
      <c r="V132" s="833"/>
      <c r="W132" s="833"/>
      <c r="X132" s="833"/>
      <c r="Y132" s="833"/>
      <c r="Z132" s="834"/>
    </row>
    <row r="133" spans="1:38" s="183" customFormat="1" ht="26.25" customHeight="1">
      <c r="A133" s="853" t="s">
        <v>529</v>
      </c>
      <c r="B133" s="853"/>
      <c r="C133" s="853"/>
      <c r="D133" s="853"/>
      <c r="E133" s="853"/>
      <c r="F133" s="853"/>
      <c r="G133" s="853"/>
      <c r="H133" s="853"/>
      <c r="I133" s="853"/>
      <c r="J133" s="853"/>
      <c r="K133" s="853"/>
      <c r="L133" s="853"/>
      <c r="M133" s="853"/>
      <c r="N133" s="853"/>
      <c r="O133" s="853"/>
      <c r="P133" s="853"/>
      <c r="Q133" s="853"/>
      <c r="R133" s="853"/>
      <c r="S133" s="853"/>
      <c r="T133" s="853"/>
      <c r="U133" s="853"/>
      <c r="V133" s="853"/>
      <c r="W133" s="177"/>
      <c r="X133" s="177"/>
      <c r="Y133" s="177"/>
      <c r="Z133" s="177"/>
      <c r="AA133" s="266"/>
      <c r="AB133" s="266"/>
      <c r="AC133" s="266"/>
      <c r="AD133" s="266"/>
    </row>
    <row r="134" spans="1:38" ht="13.5" customHeight="1">
      <c r="U134" s="204">
        <f>M4</f>
        <v>4</v>
      </c>
      <c r="V134" s="183" t="s">
        <v>23</v>
      </c>
      <c r="W134" s="205" t="s">
        <v>62</v>
      </c>
      <c r="X134" s="204">
        <f>P4</f>
        <v>4</v>
      </c>
      <c r="Y134" s="167" t="s">
        <v>1</v>
      </c>
      <c r="Z134" s="183"/>
      <c r="AA134" s="206">
        <v>1</v>
      </c>
      <c r="AB134" s="207">
        <v>2</v>
      </c>
      <c r="AC134" s="207">
        <v>3</v>
      </c>
      <c r="AD134" s="207">
        <v>4</v>
      </c>
      <c r="AE134" s="207">
        <v>5</v>
      </c>
      <c r="AF134" s="207">
        <v>6</v>
      </c>
      <c r="AG134" s="207">
        <v>7</v>
      </c>
      <c r="AH134" s="207">
        <v>8</v>
      </c>
      <c r="AI134" s="207">
        <v>9</v>
      </c>
      <c r="AJ134" s="207">
        <v>10</v>
      </c>
      <c r="AK134" s="207">
        <v>11</v>
      </c>
      <c r="AL134" s="207">
        <v>12</v>
      </c>
    </row>
    <row r="135" spans="1:38" s="183" customFormat="1" ht="13.5" customHeight="1">
      <c r="A135" s="208" t="s">
        <v>4</v>
      </c>
      <c r="B135" s="208"/>
      <c r="C135" s="208"/>
      <c r="D135" s="208"/>
      <c r="E135" s="208"/>
      <c r="F135" s="208"/>
      <c r="G135" s="208"/>
      <c r="H135" s="208"/>
      <c r="I135" s="208"/>
      <c r="J135" s="208"/>
      <c r="K135" s="208"/>
      <c r="L135" s="208"/>
      <c r="M135" s="208"/>
      <c r="N135" s="208"/>
      <c r="O135" s="208"/>
      <c r="P135" s="208"/>
      <c r="Q135" s="208"/>
      <c r="R135" s="208"/>
      <c r="S135" s="208"/>
      <c r="T135" s="208"/>
      <c r="U135" s="208"/>
      <c r="V135" s="208"/>
      <c r="W135" s="208"/>
      <c r="X135" s="208"/>
      <c r="Y135" s="208"/>
      <c r="Z135" s="208"/>
    </row>
    <row r="136" spans="1:38" s="183" customFormat="1" ht="13.5" customHeight="1">
      <c r="A136" s="569" t="s">
        <v>5</v>
      </c>
      <c r="B136" s="570"/>
      <c r="C136" s="570"/>
      <c r="D136" s="570"/>
      <c r="E136" s="570"/>
      <c r="F136" s="570"/>
      <c r="G136" s="570"/>
      <c r="H136" s="571"/>
      <c r="I136" s="569" t="s">
        <v>8</v>
      </c>
      <c r="J136" s="570"/>
      <c r="K136" s="570"/>
      <c r="L136" s="571"/>
      <c r="M136" s="570" t="s">
        <v>115</v>
      </c>
      <c r="N136" s="571"/>
      <c r="O136" s="417" t="s">
        <v>116</v>
      </c>
      <c r="P136" s="550"/>
      <c r="Q136" s="417" t="s">
        <v>117</v>
      </c>
      <c r="R136" s="550"/>
      <c r="S136" s="476" t="s">
        <v>119</v>
      </c>
      <c r="T136" s="477"/>
      <c r="U136" s="550" t="s">
        <v>55</v>
      </c>
      <c r="V136" s="550"/>
      <c r="W136" s="417" t="s">
        <v>56</v>
      </c>
      <c r="X136" s="550"/>
      <c r="Y136" s="417" t="s">
        <v>49</v>
      </c>
      <c r="Z136" s="418"/>
      <c r="AA136" s="187"/>
    </row>
    <row r="137" spans="1:38" s="183" customFormat="1" ht="13.5" customHeight="1">
      <c r="A137" s="671" t="s">
        <v>44</v>
      </c>
      <c r="B137" s="417" t="s">
        <v>10</v>
      </c>
      <c r="C137" s="550"/>
      <c r="D137" s="550"/>
      <c r="E137" s="550"/>
      <c r="F137" s="550"/>
      <c r="G137" s="550"/>
      <c r="H137" s="418"/>
      <c r="I137" s="270"/>
      <c r="J137" s="515"/>
      <c r="K137" s="686" t="s">
        <v>46</v>
      </c>
      <c r="L137" s="687"/>
      <c r="M137" s="270"/>
      <c r="N137" s="271"/>
      <c r="O137" s="377" t="e">
        <f ca="1">IF($W$126="適用",U137-7500,ROUNDDOWN(U137*0.6,-1))</f>
        <v>#N/A</v>
      </c>
      <c r="P137" s="376"/>
      <c r="Q137" s="376"/>
      <c r="R137" s="560"/>
      <c r="S137" s="377" t="e">
        <f ca="1">IF($W$126="適用",U137-7500,ROUNDDOWN(U137*0.65,-1))</f>
        <v>#N/A</v>
      </c>
      <c r="T137" s="560"/>
      <c r="U137" s="377" t="e">
        <f ca="1">INDIRECT(計算用!$D$3)</f>
        <v>#N/A</v>
      </c>
      <c r="V137" s="376"/>
      <c r="W137" s="376"/>
      <c r="X137" s="560"/>
      <c r="Y137" s="377" t="e">
        <f ca="1">OFFSET(INDIRECT(計算用!$D$3),4,0)</f>
        <v>#N/A</v>
      </c>
      <c r="Z137" s="378"/>
      <c r="AA137" s="187"/>
    </row>
    <row r="138" spans="1:38" s="183" customFormat="1" ht="13.5" customHeight="1">
      <c r="A138" s="672"/>
      <c r="B138" s="551"/>
      <c r="C138" s="548"/>
      <c r="D138" s="548"/>
      <c r="E138" s="548"/>
      <c r="F138" s="548"/>
      <c r="G138" s="548"/>
      <c r="H138" s="549"/>
      <c r="I138" s="272"/>
      <c r="J138" s="516"/>
      <c r="K138" s="548" t="s">
        <v>47</v>
      </c>
      <c r="L138" s="548"/>
      <c r="M138" s="272"/>
      <c r="N138" s="273"/>
      <c r="O138" s="615" t="e">
        <f ca="1">IF($W$126="適用",U138-7500,ROUNDDOWN(U138*0.6,-1))</f>
        <v>#N/A</v>
      </c>
      <c r="P138" s="616"/>
      <c r="Q138" s="616"/>
      <c r="R138" s="617"/>
      <c r="S138" s="615" t="e">
        <f ca="1">IF($W$126="適用",U138-7500,ROUNDDOWN(U138*0.65,-1))</f>
        <v>#N/A</v>
      </c>
      <c r="T138" s="617"/>
      <c r="U138" s="615" t="e">
        <f ca="1">OFFSET(INDIRECT(計算用!$D$3),0,計算用!D9)</f>
        <v>#N/A</v>
      </c>
      <c r="V138" s="616"/>
      <c r="W138" s="616"/>
      <c r="X138" s="617"/>
      <c r="Y138" s="615" t="e">
        <f ca="1">OFFSET(INDIRECT(計算用!$D$3),4,計算用!D9)</f>
        <v>#N/A</v>
      </c>
      <c r="Z138" s="618"/>
      <c r="AA138" s="187"/>
    </row>
    <row r="139" spans="1:38" s="183" customFormat="1" ht="13.5" customHeight="1">
      <c r="A139" s="673"/>
      <c r="B139" s="552"/>
      <c r="C139" s="553"/>
      <c r="D139" s="553"/>
      <c r="E139" s="553"/>
      <c r="F139" s="553"/>
      <c r="G139" s="553"/>
      <c r="H139" s="554"/>
      <c r="I139" s="274"/>
      <c r="J139" s="517"/>
      <c r="K139" s="835" t="s">
        <v>463</v>
      </c>
      <c r="L139" s="836"/>
      <c r="M139" s="274"/>
      <c r="N139" s="275"/>
      <c r="O139" s="513" t="e">
        <f ca="1">IF($W$126="適用",U138-7500,ROUNDDOWN(U138*0.6,-1))</f>
        <v>#N/A</v>
      </c>
      <c r="P139" s="514"/>
      <c r="Q139" s="514"/>
      <c r="R139" s="837"/>
      <c r="S139" s="513" t="e">
        <f ca="1">IF($W$126="適用",U138-7500,ROUNDDOWN(U138*0.65,-1))</f>
        <v>#N/A</v>
      </c>
      <c r="T139" s="837"/>
      <c r="U139" s="513" t="e">
        <f ca="1">U138-7500</f>
        <v>#N/A</v>
      </c>
      <c r="V139" s="514"/>
      <c r="W139" s="668"/>
      <c r="X139" s="669"/>
      <c r="Y139" s="669"/>
      <c r="Z139" s="670"/>
      <c r="AA139" s="187"/>
    </row>
    <row r="140" spans="1:38" s="183" customFormat="1" ht="13.5" hidden="1" customHeight="1">
      <c r="A140" s="209"/>
      <c r="B140" s="210"/>
      <c r="C140" s="210"/>
      <c r="D140" s="210"/>
      <c r="E140" s="210"/>
      <c r="F140" s="210"/>
      <c r="G140" s="210"/>
      <c r="H140" s="210"/>
      <c r="I140" s="209"/>
      <c r="J140" s="209"/>
      <c r="K140" s="209"/>
      <c r="L140" s="209"/>
      <c r="M140" s="209"/>
      <c r="N140" s="209"/>
      <c r="O140" s="211"/>
      <c r="P140" s="211"/>
      <c r="Q140" s="211"/>
      <c r="R140" s="211"/>
      <c r="S140" s="211"/>
      <c r="T140" s="211"/>
      <c r="U140" s="211"/>
      <c r="V140" s="211"/>
      <c r="W140" s="211"/>
      <c r="X140" s="211"/>
      <c r="Y140" s="211"/>
      <c r="Z140" s="211"/>
      <c r="AA140" s="187"/>
    </row>
    <row r="141" spans="1:38" s="183" customFormat="1" ht="13.5" hidden="1" customHeight="1">
      <c r="A141" s="209"/>
      <c r="B141" s="210"/>
      <c r="C141" s="210"/>
      <c r="D141" s="210"/>
      <c r="E141" s="210"/>
      <c r="F141" s="210"/>
      <c r="G141" s="210"/>
      <c r="H141" s="210"/>
      <c r="I141" s="209"/>
      <c r="J141" s="209"/>
      <c r="K141" s="209"/>
      <c r="L141" s="209"/>
      <c r="M141" s="209"/>
      <c r="N141" s="209"/>
      <c r="O141" s="211"/>
      <c r="P141" s="211"/>
      <c r="Q141" s="211"/>
      <c r="R141" s="211"/>
      <c r="S141" s="211"/>
      <c r="T141" s="211"/>
      <c r="U141" s="211"/>
      <c r="V141" s="211"/>
      <c r="W141" s="211"/>
      <c r="X141" s="211"/>
      <c r="Y141" s="211"/>
      <c r="Z141" s="211"/>
      <c r="AA141" s="187"/>
    </row>
    <row r="142" spans="1:38" s="183" customFormat="1" ht="13.5" hidden="1" customHeight="1">
      <c r="A142" s="209"/>
      <c r="B142" s="210"/>
      <c r="C142" s="210"/>
      <c r="D142" s="210"/>
      <c r="E142" s="210"/>
      <c r="F142" s="210"/>
      <c r="G142" s="210"/>
      <c r="H142" s="210"/>
      <c r="I142" s="209"/>
      <c r="J142" s="209"/>
      <c r="K142" s="209"/>
      <c r="L142" s="209"/>
      <c r="M142" s="209"/>
      <c r="N142" s="209"/>
      <c r="O142" s="211"/>
      <c r="P142" s="211"/>
      <c r="Q142" s="211"/>
      <c r="R142" s="211"/>
      <c r="S142" s="211"/>
      <c r="T142" s="211"/>
      <c r="U142" s="211"/>
      <c r="V142" s="211"/>
      <c r="W142" s="211"/>
      <c r="X142" s="211"/>
      <c r="Y142" s="211"/>
      <c r="Z142" s="211"/>
      <c r="AA142" s="187"/>
    </row>
    <row r="143" spans="1:38" s="183" customFormat="1" ht="13.5" hidden="1" customHeight="1">
      <c r="A143" s="209"/>
      <c r="B143" s="210"/>
      <c r="C143" s="210"/>
      <c r="D143" s="210"/>
      <c r="E143" s="210"/>
      <c r="F143" s="210"/>
      <c r="G143" s="210"/>
      <c r="H143" s="210"/>
      <c r="I143" s="209"/>
      <c r="J143" s="209"/>
      <c r="K143" s="209"/>
      <c r="L143" s="209"/>
      <c r="M143" s="209"/>
      <c r="N143" s="209"/>
      <c r="O143" s="211"/>
      <c r="P143" s="211"/>
      <c r="Q143" s="211"/>
      <c r="R143" s="211"/>
      <c r="S143" s="211"/>
      <c r="T143" s="211"/>
      <c r="U143" s="211"/>
      <c r="V143" s="211"/>
      <c r="W143" s="211"/>
      <c r="X143" s="211"/>
      <c r="Y143" s="211"/>
      <c r="Z143" s="211"/>
      <c r="AA143" s="187"/>
    </row>
    <row r="144" spans="1:38" s="183" customFormat="1" ht="13.5" customHeight="1">
      <c r="A144" s="212"/>
      <c r="B144" s="212"/>
      <c r="C144" s="212"/>
      <c r="D144" s="212"/>
      <c r="E144" s="212"/>
      <c r="F144" s="212"/>
      <c r="G144" s="212"/>
      <c r="H144" s="212"/>
      <c r="I144" s="210"/>
      <c r="J144" s="210"/>
      <c r="K144" s="210"/>
      <c r="L144" s="210"/>
      <c r="M144" s="210"/>
      <c r="N144" s="210"/>
      <c r="O144" s="211"/>
      <c r="P144" s="211"/>
      <c r="Q144" s="211"/>
      <c r="R144" s="211"/>
      <c r="S144" s="211"/>
      <c r="T144" s="211"/>
      <c r="U144" s="211"/>
      <c r="V144" s="211"/>
      <c r="W144" s="211"/>
      <c r="X144" s="211"/>
      <c r="Y144" s="211"/>
      <c r="Z144" s="211"/>
      <c r="AA144" s="213"/>
    </row>
    <row r="145" spans="1:44" s="183" customFormat="1" ht="13.5" customHeight="1">
      <c r="A145" s="214" t="s">
        <v>286</v>
      </c>
      <c r="B145" s="215"/>
      <c r="C145" s="215"/>
      <c r="D145" s="215"/>
      <c r="E145" s="215"/>
      <c r="F145" s="215"/>
      <c r="G145" s="215"/>
      <c r="H145" s="215"/>
      <c r="I145" s="215"/>
      <c r="J145" s="215"/>
      <c r="K145" s="215"/>
      <c r="L145" s="215"/>
      <c r="M145" s="215"/>
      <c r="N145" s="215"/>
      <c r="O145" s="215"/>
      <c r="P145" s="215"/>
      <c r="Q145" s="215"/>
      <c r="R145" s="215"/>
      <c r="S145" s="215"/>
      <c r="T145" s="215"/>
      <c r="U145" s="215"/>
      <c r="V145" s="215"/>
      <c r="W145" s="215"/>
      <c r="X145" s="215"/>
      <c r="Y145" s="215"/>
      <c r="Z145" s="215"/>
      <c r="AA145" s="213"/>
    </row>
    <row r="146" spans="1:44" s="183" customFormat="1" ht="13.5" customHeight="1">
      <c r="A146" s="569" t="s">
        <v>5</v>
      </c>
      <c r="B146" s="570"/>
      <c r="C146" s="570"/>
      <c r="D146" s="570"/>
      <c r="E146" s="570"/>
      <c r="F146" s="570"/>
      <c r="G146" s="570"/>
      <c r="H146" s="571"/>
      <c r="I146" s="569" t="s">
        <v>8</v>
      </c>
      <c r="J146" s="570"/>
      <c r="K146" s="570"/>
      <c r="L146" s="571"/>
      <c r="M146" s="570" t="s">
        <v>115</v>
      </c>
      <c r="N146" s="571"/>
      <c r="O146" s="558" t="s">
        <v>116</v>
      </c>
      <c r="P146" s="559"/>
      <c r="Q146" s="558" t="s">
        <v>117</v>
      </c>
      <c r="R146" s="559"/>
      <c r="S146" s="558" t="s">
        <v>119</v>
      </c>
      <c r="T146" s="690"/>
      <c r="U146" s="559" t="s">
        <v>55</v>
      </c>
      <c r="V146" s="559"/>
      <c r="W146" s="558" t="s">
        <v>56</v>
      </c>
      <c r="X146" s="559"/>
      <c r="Y146" s="558" t="s">
        <v>49</v>
      </c>
      <c r="Z146" s="690"/>
      <c r="AA146" s="187"/>
    </row>
    <row r="147" spans="1:44" s="183" customFormat="1" ht="13.5" customHeight="1">
      <c r="A147" s="443" t="s">
        <v>44</v>
      </c>
      <c r="B147" s="444" t="s">
        <v>6</v>
      </c>
      <c r="C147" s="445"/>
      <c r="D147" s="445"/>
      <c r="E147" s="445"/>
      <c r="F147" s="445"/>
      <c r="G147" s="445"/>
      <c r="H147" s="446"/>
      <c r="I147" s="691" t="s">
        <v>118</v>
      </c>
      <c r="J147" s="692"/>
      <c r="K147" s="693"/>
      <c r="L147" s="694"/>
      <c r="M147" s="450"/>
      <c r="N147" s="451"/>
      <c r="O147" s="451"/>
      <c r="P147" s="451"/>
      <c r="Q147" s="451"/>
      <c r="R147" s="451"/>
      <c r="S147" s="451"/>
      <c r="T147" s="451"/>
      <c r="U147" s="451"/>
      <c r="V147" s="451"/>
      <c r="W147" s="451"/>
      <c r="X147" s="451"/>
      <c r="Y147" s="451"/>
      <c r="Z147" s="452"/>
      <c r="AA147" s="202">
        <v>2</v>
      </c>
      <c r="AB147" s="191">
        <v>3</v>
      </c>
      <c r="AC147" s="191">
        <v>4</v>
      </c>
      <c r="AD147" s="191">
        <v>5</v>
      </c>
      <c r="AE147" s="191">
        <v>6</v>
      </c>
      <c r="AF147" s="191">
        <v>7</v>
      </c>
      <c r="AG147" s="191">
        <v>8</v>
      </c>
      <c r="AH147" s="191">
        <v>9</v>
      </c>
      <c r="AI147" s="191">
        <v>10</v>
      </c>
      <c r="AJ147" s="191">
        <v>11</v>
      </c>
      <c r="AK147" s="191">
        <v>12</v>
      </c>
      <c r="AL147" s="191">
        <v>13</v>
      </c>
      <c r="AM147" s="191">
        <v>14</v>
      </c>
      <c r="AN147" s="191">
        <v>15</v>
      </c>
      <c r="AO147" s="191">
        <v>16</v>
      </c>
      <c r="AP147" s="191">
        <v>17</v>
      </c>
      <c r="AQ147" s="191">
        <v>18</v>
      </c>
      <c r="AR147" s="191">
        <v>19</v>
      </c>
    </row>
    <row r="148" spans="1:44" s="183" customFormat="1" ht="13.5" customHeight="1">
      <c r="A148" s="410"/>
      <c r="B148" s="447"/>
      <c r="C148" s="448"/>
      <c r="D148" s="448"/>
      <c r="E148" s="448"/>
      <c r="F148" s="448"/>
      <c r="G148" s="448"/>
      <c r="H148" s="449"/>
      <c r="I148" s="500"/>
      <c r="J148" s="501"/>
      <c r="K148" s="453" t="s">
        <v>46</v>
      </c>
      <c r="L148" s="454"/>
      <c r="M148" s="382"/>
      <c r="N148" s="383"/>
      <c r="O148" s="354" t="e">
        <f ca="1">U148</f>
        <v>#N/A</v>
      </c>
      <c r="P148" s="355"/>
      <c r="Q148" s="355"/>
      <c r="R148" s="355"/>
      <c r="S148" s="355"/>
      <c r="T148" s="357"/>
      <c r="U148" s="354" t="e">
        <f ca="1">ROUNDDOWN(M150,-1)</f>
        <v>#N/A</v>
      </c>
      <c r="V148" s="355"/>
      <c r="W148" s="355"/>
      <c r="X148" s="357"/>
      <c r="Y148" s="854" t="e">
        <f ca="1">ROUNDDOWN(M152,-1)</f>
        <v>#N/A</v>
      </c>
      <c r="Z148" s="855"/>
      <c r="AA148" s="202" t="s">
        <v>121</v>
      </c>
      <c r="AB148" s="191" t="s">
        <v>120</v>
      </c>
    </row>
    <row r="149" spans="1:44" s="183" customFormat="1" ht="13.5" customHeight="1">
      <c r="A149" s="216"/>
      <c r="B149" s="212"/>
      <c r="C149" s="212"/>
      <c r="D149" s="212"/>
      <c r="E149" s="212"/>
      <c r="F149" s="212"/>
      <c r="G149" s="212"/>
      <c r="H149" s="212"/>
      <c r="I149" s="500"/>
      <c r="J149" s="501"/>
      <c r="K149" s="457" t="s">
        <v>47</v>
      </c>
      <c r="L149" s="458"/>
      <c r="M149" s="455"/>
      <c r="N149" s="456"/>
      <c r="O149" s="354" t="e">
        <f ca="1">U149</f>
        <v>#N/A</v>
      </c>
      <c r="P149" s="355"/>
      <c r="Q149" s="355"/>
      <c r="R149" s="355"/>
      <c r="S149" s="355"/>
      <c r="T149" s="357"/>
      <c r="U149" s="354" t="e">
        <f ca="1">ROUNDDOWN(M151,-1)</f>
        <v>#N/A</v>
      </c>
      <c r="V149" s="355"/>
      <c r="W149" s="355"/>
      <c r="X149" s="357"/>
      <c r="Y149" s="537" t="e">
        <f ca="1">ROUNDDOWN(M153,-1)</f>
        <v>#N/A</v>
      </c>
      <c r="Z149" s="538"/>
      <c r="AA149" s="187"/>
    </row>
    <row r="150" spans="1:44" s="183" customFormat="1" ht="13.5" hidden="1" customHeight="1">
      <c r="A150" s="216"/>
      <c r="B150" s="212"/>
      <c r="C150" s="212"/>
      <c r="D150" s="212"/>
      <c r="E150" s="212"/>
      <c r="F150" s="212"/>
      <c r="G150" s="212"/>
      <c r="H150" s="212"/>
      <c r="I150" s="457" t="s">
        <v>352</v>
      </c>
      <c r="J150" s="458"/>
      <c r="K150" s="457" t="s">
        <v>46</v>
      </c>
      <c r="L150" s="458"/>
      <c r="M150" s="461" t="e">
        <f ca="1">OFFSET(INDIRECT(計算用!$D$3),0,計算用!$D$10)*$K$147</f>
        <v>#N/A</v>
      </c>
      <c r="N150" s="462"/>
      <c r="O150" s="382"/>
      <c r="P150" s="526"/>
      <c r="Q150" s="526"/>
      <c r="R150" s="526"/>
      <c r="S150" s="526"/>
      <c r="T150" s="526"/>
      <c r="U150" s="526"/>
      <c r="V150" s="526"/>
      <c r="W150" s="526"/>
      <c r="X150" s="526"/>
      <c r="Y150" s="526"/>
      <c r="Z150" s="383"/>
      <c r="AA150" s="187"/>
    </row>
    <row r="151" spans="1:44" s="183" customFormat="1" ht="13.5" hidden="1" customHeight="1">
      <c r="A151" s="216"/>
      <c r="B151" s="212"/>
      <c r="C151" s="212"/>
      <c r="D151" s="212"/>
      <c r="E151" s="212"/>
      <c r="F151" s="212"/>
      <c r="G151" s="212"/>
      <c r="H151" s="212"/>
      <c r="I151" s="459"/>
      <c r="J151" s="460"/>
      <c r="K151" s="463" t="s">
        <v>47</v>
      </c>
      <c r="L151" s="464"/>
      <c r="M151" s="461" t="e">
        <f ca="1">OFFSET(INDIRECT(計算用!$D$3),0,計算用!$D$11)*$K$147</f>
        <v>#N/A</v>
      </c>
      <c r="N151" s="462"/>
      <c r="O151" s="384"/>
      <c r="P151" s="527"/>
      <c r="Q151" s="527"/>
      <c r="R151" s="527"/>
      <c r="S151" s="527"/>
      <c r="T151" s="527"/>
      <c r="U151" s="527"/>
      <c r="V151" s="527"/>
      <c r="W151" s="527"/>
      <c r="X151" s="527"/>
      <c r="Y151" s="527"/>
      <c r="Z151" s="385"/>
    </row>
    <row r="152" spans="1:44" s="183" customFormat="1" ht="13.5" hidden="1" customHeight="1">
      <c r="A152" s="216"/>
      <c r="B152" s="212"/>
      <c r="C152" s="212"/>
      <c r="D152" s="212"/>
      <c r="E152" s="212"/>
      <c r="F152" s="212"/>
      <c r="G152" s="212"/>
      <c r="H152" s="212"/>
      <c r="I152" s="457" t="s">
        <v>148</v>
      </c>
      <c r="J152" s="458"/>
      <c r="K152" s="463" t="s">
        <v>46</v>
      </c>
      <c r="L152" s="464"/>
      <c r="M152" s="461" t="e">
        <f ca="1">OFFSET(INDIRECT(計算用!$D$3),4,計算用!$D$10)*$K$147</f>
        <v>#N/A</v>
      </c>
      <c r="N152" s="462"/>
      <c r="O152" s="384"/>
      <c r="P152" s="527"/>
      <c r="Q152" s="527"/>
      <c r="R152" s="527"/>
      <c r="S152" s="527"/>
      <c r="T152" s="527"/>
      <c r="U152" s="527"/>
      <c r="V152" s="527"/>
      <c r="W152" s="527"/>
      <c r="X152" s="527"/>
      <c r="Y152" s="527"/>
      <c r="Z152" s="385"/>
      <c r="AA152" s="187"/>
    </row>
    <row r="153" spans="1:44" s="183" customFormat="1" ht="13.5" hidden="1" customHeight="1">
      <c r="A153" s="217"/>
      <c r="B153" s="212"/>
      <c r="C153" s="212"/>
      <c r="D153" s="212"/>
      <c r="E153" s="212"/>
      <c r="F153" s="212"/>
      <c r="G153" s="212"/>
      <c r="H153" s="212"/>
      <c r="I153" s="567"/>
      <c r="J153" s="568"/>
      <c r="K153" s="567" t="s">
        <v>47</v>
      </c>
      <c r="L153" s="568"/>
      <c r="M153" s="461" t="e">
        <f ca="1">OFFSET(INDIRECT(計算用!$D$3),4,計算用!$D$11)*$K$147</f>
        <v>#N/A</v>
      </c>
      <c r="N153" s="462"/>
      <c r="O153" s="528"/>
      <c r="P153" s="529"/>
      <c r="Q153" s="529"/>
      <c r="R153" s="529"/>
      <c r="S153" s="529"/>
      <c r="T153" s="529"/>
      <c r="U153" s="529"/>
      <c r="V153" s="529"/>
      <c r="W153" s="529"/>
      <c r="X153" s="529"/>
      <c r="Y153" s="529"/>
      <c r="Z153" s="530"/>
      <c r="AA153" s="187"/>
    </row>
    <row r="154" spans="1:44" s="183" customFormat="1" ht="13.5" hidden="1" customHeight="1">
      <c r="A154" s="218" t="s">
        <v>44</v>
      </c>
      <c r="B154" s="426" t="s">
        <v>385</v>
      </c>
      <c r="C154" s="426"/>
      <c r="D154" s="426"/>
      <c r="E154" s="426"/>
      <c r="F154" s="426"/>
      <c r="G154" s="426"/>
      <c r="H154" s="472"/>
      <c r="I154" s="531" t="s">
        <v>466</v>
      </c>
      <c r="J154" s="532"/>
      <c r="K154" s="522" t="s">
        <v>121</v>
      </c>
      <c r="L154" s="523"/>
      <c r="M154" s="524"/>
      <c r="N154" s="525"/>
      <c r="O154" s="394"/>
      <c r="P154" s="395"/>
      <c r="Q154" s="395"/>
      <c r="R154" s="395"/>
      <c r="S154" s="395"/>
      <c r="T154" s="395"/>
      <c r="U154" s="395"/>
      <c r="V154" s="395"/>
      <c r="W154" s="395"/>
      <c r="X154" s="395"/>
      <c r="Y154" s="395"/>
      <c r="Z154" s="396"/>
      <c r="AA154" s="219" t="s">
        <v>121</v>
      </c>
      <c r="AB154" s="219" t="s">
        <v>386</v>
      </c>
      <c r="AC154" s="219" t="s">
        <v>387</v>
      </c>
      <c r="AD154" s="220" t="s">
        <v>388</v>
      </c>
    </row>
    <row r="155" spans="1:44" s="183" customFormat="1" ht="13.5" hidden="1" customHeight="1">
      <c r="A155" s="221"/>
      <c r="B155" s="465"/>
      <c r="C155" s="432" t="s">
        <v>122</v>
      </c>
      <c r="D155" s="433"/>
      <c r="E155" s="433"/>
      <c r="F155" s="433"/>
      <c r="G155" s="433"/>
      <c r="H155" s="434"/>
      <c r="I155" s="498"/>
      <c r="J155" s="533"/>
      <c r="K155" s="533"/>
      <c r="L155" s="499"/>
      <c r="M155" s="537"/>
      <c r="N155" s="538"/>
      <c r="O155" s="555"/>
      <c r="P155" s="556"/>
      <c r="Q155" s="556"/>
      <c r="R155" s="556"/>
      <c r="S155" s="556"/>
      <c r="T155" s="556"/>
      <c r="U155" s="556"/>
      <c r="V155" s="556"/>
      <c r="W155" s="556"/>
      <c r="X155" s="556"/>
      <c r="Y155" s="556"/>
      <c r="Z155" s="557"/>
      <c r="AA155" s="187"/>
    </row>
    <row r="156" spans="1:44" s="183" customFormat="1" hidden="1">
      <c r="A156" s="222"/>
      <c r="B156" s="466"/>
      <c r="C156" s="467" t="s">
        <v>9</v>
      </c>
      <c r="D156" s="468"/>
      <c r="E156" s="468"/>
      <c r="F156" s="468"/>
      <c r="G156" s="468"/>
      <c r="H156" s="469"/>
      <c r="I156" s="502"/>
      <c r="J156" s="534"/>
      <c r="K156" s="534"/>
      <c r="L156" s="503"/>
      <c r="M156" s="470"/>
      <c r="N156" s="471"/>
      <c r="O156" s="580"/>
      <c r="P156" s="581"/>
      <c r="Q156" s="581"/>
      <c r="R156" s="581"/>
      <c r="S156" s="581"/>
      <c r="T156" s="581"/>
      <c r="U156" s="581"/>
      <c r="V156" s="581"/>
      <c r="W156" s="581"/>
      <c r="X156" s="581"/>
      <c r="Y156" s="581"/>
      <c r="Z156" s="582"/>
      <c r="AA156" s="187"/>
    </row>
    <row r="157" spans="1:44" s="183" customFormat="1" ht="13.5" hidden="1" customHeight="1">
      <c r="A157" s="218" t="s">
        <v>44</v>
      </c>
      <c r="B157" s="426" t="s">
        <v>384</v>
      </c>
      <c r="C157" s="426"/>
      <c r="D157" s="426"/>
      <c r="E157" s="426"/>
      <c r="F157" s="426"/>
      <c r="G157" s="426"/>
      <c r="H157" s="472"/>
      <c r="I157" s="478" t="s">
        <v>469</v>
      </c>
      <c r="J157" s="479"/>
      <c r="K157" s="478" t="s">
        <v>467</v>
      </c>
      <c r="L157" s="479"/>
      <c r="M157" s="535">
        <f>M159+M161</f>
        <v>0</v>
      </c>
      <c r="N157" s="536"/>
      <c r="O157" s="379"/>
      <c r="P157" s="380"/>
      <c r="Q157" s="380"/>
      <c r="R157" s="380"/>
      <c r="S157" s="380"/>
      <c r="T157" s="381"/>
      <c r="U157" s="379"/>
      <c r="V157" s="380"/>
      <c r="W157" s="380"/>
      <c r="X157" s="381"/>
      <c r="Y157" s="851"/>
      <c r="Z157" s="852"/>
    </row>
    <row r="158" spans="1:44" s="183" customFormat="1" ht="13.5" hidden="1" customHeight="1">
      <c r="A158" s="221"/>
      <c r="B158" s="212"/>
      <c r="C158" s="212"/>
      <c r="D158" s="212"/>
      <c r="E158" s="212"/>
      <c r="F158" s="212"/>
      <c r="G158" s="212"/>
      <c r="H158" s="212"/>
      <c r="I158" s="520" t="s">
        <v>121</v>
      </c>
      <c r="J158" s="521"/>
      <c r="K158" s="504" t="s">
        <v>468</v>
      </c>
      <c r="L158" s="505"/>
      <c r="M158" s="354">
        <f>M160+M162</f>
        <v>0</v>
      </c>
      <c r="N158" s="357"/>
      <c r="O158" s="508"/>
      <c r="P158" s="509"/>
      <c r="Q158" s="509"/>
      <c r="R158" s="509"/>
      <c r="S158" s="509"/>
      <c r="T158" s="510"/>
      <c r="U158" s="508"/>
      <c r="V158" s="509"/>
      <c r="W158" s="509"/>
      <c r="X158" s="510"/>
      <c r="Y158" s="355"/>
      <c r="Z158" s="357"/>
    </row>
    <row r="159" spans="1:44" s="183" customFormat="1" ht="13.5" hidden="1" customHeight="1">
      <c r="A159" s="221"/>
      <c r="B159" s="465"/>
      <c r="C159" s="491" t="s">
        <v>122</v>
      </c>
      <c r="D159" s="492"/>
      <c r="E159" s="492"/>
      <c r="F159" s="492"/>
      <c r="G159" s="492"/>
      <c r="H159" s="492"/>
      <c r="I159" s="498"/>
      <c r="J159" s="499"/>
      <c r="K159" s="504" t="s">
        <v>467</v>
      </c>
      <c r="L159" s="505"/>
      <c r="M159" s="354"/>
      <c r="N159" s="357"/>
      <c r="O159" s="354"/>
      <c r="P159" s="355"/>
      <c r="Q159" s="355"/>
      <c r="R159" s="355"/>
      <c r="S159" s="355"/>
      <c r="T159" s="357"/>
      <c r="U159" s="354"/>
      <c r="V159" s="355"/>
      <c r="W159" s="355"/>
      <c r="X159" s="357"/>
      <c r="Y159" s="508"/>
      <c r="Z159" s="510"/>
      <c r="AA159" s="187"/>
    </row>
    <row r="160" spans="1:44" s="183" customFormat="1" ht="13.5" hidden="1" customHeight="1">
      <c r="A160" s="221"/>
      <c r="B160" s="465"/>
      <c r="C160" s="493"/>
      <c r="D160" s="448"/>
      <c r="E160" s="448"/>
      <c r="F160" s="448"/>
      <c r="G160" s="448"/>
      <c r="H160" s="448"/>
      <c r="I160" s="500"/>
      <c r="J160" s="501"/>
      <c r="K160" s="504" t="s">
        <v>468</v>
      </c>
      <c r="L160" s="505"/>
      <c r="M160" s="354"/>
      <c r="N160" s="357"/>
      <c r="O160" s="508"/>
      <c r="P160" s="509"/>
      <c r="Q160" s="509"/>
      <c r="R160" s="509"/>
      <c r="S160" s="509"/>
      <c r="T160" s="510"/>
      <c r="U160" s="508"/>
      <c r="V160" s="509"/>
      <c r="W160" s="509"/>
      <c r="X160" s="510"/>
      <c r="Y160" s="355"/>
      <c r="Z160" s="357"/>
      <c r="AA160" s="187"/>
    </row>
    <row r="161" spans="1:41" s="183" customFormat="1" ht="13.5" hidden="1" customHeight="1">
      <c r="A161" s="221"/>
      <c r="B161" s="397"/>
      <c r="C161" s="494" t="s">
        <v>9</v>
      </c>
      <c r="D161" s="495"/>
      <c r="E161" s="495"/>
      <c r="F161" s="495"/>
      <c r="G161" s="495"/>
      <c r="H161" s="495"/>
      <c r="I161" s="500"/>
      <c r="J161" s="501"/>
      <c r="K161" s="504" t="s">
        <v>467</v>
      </c>
      <c r="L161" s="505"/>
      <c r="M161" s="354"/>
      <c r="N161" s="357"/>
      <c r="O161" s="354"/>
      <c r="P161" s="355"/>
      <c r="Q161" s="355"/>
      <c r="R161" s="355"/>
      <c r="S161" s="355"/>
      <c r="T161" s="357"/>
      <c r="U161" s="354"/>
      <c r="V161" s="355"/>
      <c r="W161" s="355"/>
      <c r="X161" s="357"/>
      <c r="Y161" s="508"/>
      <c r="Z161" s="510"/>
      <c r="AA161" s="187"/>
    </row>
    <row r="162" spans="1:41" s="183" customFormat="1" ht="13.5" hidden="1" customHeight="1">
      <c r="A162" s="222"/>
      <c r="B162" s="223"/>
      <c r="C162" s="496"/>
      <c r="D162" s="497"/>
      <c r="E162" s="497"/>
      <c r="F162" s="497"/>
      <c r="G162" s="497"/>
      <c r="H162" s="497"/>
      <c r="I162" s="502"/>
      <c r="J162" s="503"/>
      <c r="K162" s="506" t="s">
        <v>468</v>
      </c>
      <c r="L162" s="507"/>
      <c r="M162" s="354"/>
      <c r="N162" s="357"/>
      <c r="O162" s="665"/>
      <c r="P162" s="666"/>
      <c r="Q162" s="666"/>
      <c r="R162" s="666"/>
      <c r="S162" s="666"/>
      <c r="T162" s="667"/>
      <c r="U162" s="528"/>
      <c r="V162" s="529"/>
      <c r="W162" s="529"/>
      <c r="X162" s="530"/>
      <c r="Y162" s="364"/>
      <c r="Z162" s="365"/>
      <c r="AA162" s="187"/>
    </row>
    <row r="163" spans="1:41" s="183" customFormat="1" ht="13.5" customHeight="1">
      <c r="A163" s="218" t="s">
        <v>44</v>
      </c>
      <c r="B163" s="426" t="s">
        <v>267</v>
      </c>
      <c r="C163" s="426"/>
      <c r="D163" s="426"/>
      <c r="E163" s="426"/>
      <c r="F163" s="426"/>
      <c r="G163" s="426"/>
      <c r="H163" s="472"/>
      <c r="I163" s="522"/>
      <c r="J163" s="523"/>
      <c r="K163" s="478" t="s">
        <v>467</v>
      </c>
      <c r="L163" s="479"/>
      <c r="M163" s="535" t="e">
        <f ca="1">M165+M167</f>
        <v>#N/A</v>
      </c>
      <c r="N163" s="536"/>
      <c r="O163" s="379">
        <f>IF(I163="適用",ROUNDDOWN(M163,-1),0)</f>
        <v>0</v>
      </c>
      <c r="P163" s="380"/>
      <c r="Q163" s="380"/>
      <c r="R163" s="380"/>
      <c r="S163" s="380"/>
      <c r="T163" s="381"/>
      <c r="U163" s="379">
        <f>IF(I163="適用",ROUNDDOWN(M163,-1),0)</f>
        <v>0</v>
      </c>
      <c r="V163" s="380"/>
      <c r="W163" s="380"/>
      <c r="X163" s="381"/>
      <c r="Y163" s="851"/>
      <c r="Z163" s="852"/>
    </row>
    <row r="164" spans="1:41" s="183" customFormat="1" ht="13.5" customHeight="1">
      <c r="A164" s="221"/>
      <c r="B164" s="212"/>
      <c r="C164" s="212"/>
      <c r="D164" s="212"/>
      <c r="E164" s="212"/>
      <c r="F164" s="212"/>
      <c r="G164" s="212"/>
      <c r="H164" s="212"/>
      <c r="I164" s="561"/>
      <c r="J164" s="562"/>
      <c r="K164" s="504" t="s">
        <v>468</v>
      </c>
      <c r="L164" s="505"/>
      <c r="M164" s="354" t="e">
        <f ca="1">M166+M168</f>
        <v>#N/A</v>
      </c>
      <c r="N164" s="357"/>
      <c r="O164" s="508"/>
      <c r="P164" s="509"/>
      <c r="Q164" s="509"/>
      <c r="R164" s="509"/>
      <c r="S164" s="509"/>
      <c r="T164" s="510"/>
      <c r="U164" s="508"/>
      <c r="V164" s="509"/>
      <c r="W164" s="509"/>
      <c r="X164" s="510"/>
      <c r="Y164" s="355">
        <f>IF(I163="適用",ROUNDDOWN(M164,-1),0)</f>
        <v>0</v>
      </c>
      <c r="Z164" s="357"/>
    </row>
    <row r="165" spans="1:41" s="183" customFormat="1" ht="13.5" hidden="1" customHeight="1">
      <c r="A165" s="221"/>
      <c r="B165" s="465"/>
      <c r="C165" s="491" t="s">
        <v>122</v>
      </c>
      <c r="D165" s="492"/>
      <c r="E165" s="492"/>
      <c r="F165" s="492"/>
      <c r="G165" s="492"/>
      <c r="H165" s="492"/>
      <c r="I165" s="563"/>
      <c r="J165" s="564"/>
      <c r="K165" s="504" t="s">
        <v>467</v>
      </c>
      <c r="L165" s="505"/>
      <c r="M165" s="354" t="e">
        <f ca="1">OFFSET(INDIRECT(計算用!$D$3),0,計算用!$D$17)</f>
        <v>#N/A</v>
      </c>
      <c r="N165" s="357"/>
      <c r="O165" s="354">
        <f>O163-O167</f>
        <v>0</v>
      </c>
      <c r="P165" s="355"/>
      <c r="Q165" s="355"/>
      <c r="R165" s="355"/>
      <c r="S165" s="355"/>
      <c r="T165" s="357"/>
      <c r="U165" s="354">
        <f>U163-U167</f>
        <v>0</v>
      </c>
      <c r="V165" s="355"/>
      <c r="W165" s="355"/>
      <c r="X165" s="357"/>
      <c r="Y165" s="508"/>
      <c r="Z165" s="510"/>
      <c r="AA165" s="187"/>
    </row>
    <row r="166" spans="1:41" s="183" customFormat="1" ht="13.5" hidden="1" customHeight="1">
      <c r="A166" s="221"/>
      <c r="B166" s="465"/>
      <c r="C166" s="493"/>
      <c r="D166" s="448"/>
      <c r="E166" s="448"/>
      <c r="F166" s="448"/>
      <c r="G166" s="448"/>
      <c r="H166" s="448"/>
      <c r="I166" s="563"/>
      <c r="J166" s="564"/>
      <c r="K166" s="504" t="s">
        <v>468</v>
      </c>
      <c r="L166" s="505"/>
      <c r="M166" s="354" t="e">
        <f ca="1">OFFSET(INDIRECT(計算用!$D$3),4,計算用!$D$17)</f>
        <v>#N/A</v>
      </c>
      <c r="N166" s="357"/>
      <c r="O166" s="508"/>
      <c r="P166" s="509"/>
      <c r="Q166" s="509"/>
      <c r="R166" s="509"/>
      <c r="S166" s="509"/>
      <c r="T166" s="510"/>
      <c r="U166" s="508"/>
      <c r="V166" s="509"/>
      <c r="W166" s="509"/>
      <c r="X166" s="510"/>
      <c r="Y166" s="355">
        <f>Y164-Y168</f>
        <v>0</v>
      </c>
      <c r="Z166" s="357"/>
      <c r="AA166" s="187"/>
    </row>
    <row r="167" spans="1:41" s="183" customFormat="1" ht="13.5" customHeight="1">
      <c r="A167" s="221"/>
      <c r="B167" s="397"/>
      <c r="C167" s="494" t="s">
        <v>9</v>
      </c>
      <c r="D167" s="495"/>
      <c r="E167" s="495"/>
      <c r="F167" s="495"/>
      <c r="G167" s="495"/>
      <c r="H167" s="495"/>
      <c r="I167" s="563"/>
      <c r="J167" s="564"/>
      <c r="K167" s="504" t="s">
        <v>467</v>
      </c>
      <c r="L167" s="505"/>
      <c r="M167" s="354" t="e">
        <f ca="1">OFFSET(INDIRECT(計算用!$D$3),0,計算用!$D$18)*$K$147</f>
        <v>#N/A</v>
      </c>
      <c r="N167" s="357"/>
      <c r="O167" s="354">
        <f>IF(I163="適用",ROUNDDOWN(M167,-1),0)</f>
        <v>0</v>
      </c>
      <c r="P167" s="355"/>
      <c r="Q167" s="355"/>
      <c r="R167" s="355"/>
      <c r="S167" s="355"/>
      <c r="T167" s="357"/>
      <c r="U167" s="354">
        <f>IF(I163="適用",ROUNDDOWN(M167,-1),0)</f>
        <v>0</v>
      </c>
      <c r="V167" s="355"/>
      <c r="W167" s="355"/>
      <c r="X167" s="357"/>
      <c r="Y167" s="508"/>
      <c r="Z167" s="510"/>
      <c r="AA167" s="187"/>
    </row>
    <row r="168" spans="1:41" s="183" customFormat="1" ht="13.5" customHeight="1">
      <c r="A168" s="222"/>
      <c r="B168" s="223"/>
      <c r="C168" s="496"/>
      <c r="D168" s="497"/>
      <c r="E168" s="497"/>
      <c r="F168" s="497"/>
      <c r="G168" s="497"/>
      <c r="H168" s="497"/>
      <c r="I168" s="565"/>
      <c r="J168" s="566"/>
      <c r="K168" s="506" t="s">
        <v>468</v>
      </c>
      <c r="L168" s="507"/>
      <c r="M168" s="354" t="e">
        <f ca="1">OFFSET(INDIRECT(計算用!$D$3),4,計算用!$D$18)*$K$147</f>
        <v>#N/A</v>
      </c>
      <c r="N168" s="357"/>
      <c r="O168" s="665"/>
      <c r="P168" s="666"/>
      <c r="Q168" s="666"/>
      <c r="R168" s="666"/>
      <c r="S168" s="666"/>
      <c r="T168" s="667"/>
      <c r="U168" s="528"/>
      <c r="V168" s="529"/>
      <c r="W168" s="529"/>
      <c r="X168" s="530"/>
      <c r="Y168" s="364">
        <f>IF(I163="適用",ROUNDDOWN(M168,-1),0)</f>
        <v>0</v>
      </c>
      <c r="Z168" s="365"/>
      <c r="AA168" s="187"/>
    </row>
    <row r="169" spans="1:41" s="183" customFormat="1" ht="13.5" customHeight="1">
      <c r="A169" s="409" t="s">
        <v>123</v>
      </c>
      <c r="B169" s="411" t="s">
        <v>345</v>
      </c>
      <c r="C169" s="412"/>
      <c r="D169" s="412"/>
      <c r="E169" s="412"/>
      <c r="F169" s="412"/>
      <c r="G169" s="412"/>
      <c r="H169" s="413"/>
      <c r="I169" s="417" t="s">
        <v>407</v>
      </c>
      <c r="J169" s="418"/>
      <c r="K169" s="421" t="s">
        <v>121</v>
      </c>
      <c r="L169" s="422"/>
      <c r="M169" s="379" t="e">
        <f ca="1">M171+M172</f>
        <v>#N/A</v>
      </c>
      <c r="N169" s="381"/>
      <c r="O169" s="379">
        <f>IF(K169="非適用",0,ROUNDDOWN(M169/N126,-1))</f>
        <v>0</v>
      </c>
      <c r="P169" s="380"/>
      <c r="Q169" s="380"/>
      <c r="R169" s="380"/>
      <c r="S169" s="380"/>
      <c r="T169" s="380"/>
      <c r="U169" s="380"/>
      <c r="V169" s="380"/>
      <c r="W169" s="380"/>
      <c r="X169" s="380"/>
      <c r="Y169" s="380"/>
      <c r="Z169" s="381"/>
      <c r="AA169" s="224" t="s">
        <v>121</v>
      </c>
      <c r="AB169" s="182" t="s">
        <v>393</v>
      </c>
      <c r="AC169" s="182" t="s">
        <v>394</v>
      </c>
      <c r="AD169" s="182" t="s">
        <v>395</v>
      </c>
      <c r="AE169" s="182" t="s">
        <v>396</v>
      </c>
      <c r="AF169" s="182" t="s">
        <v>397</v>
      </c>
      <c r="AG169" s="182" t="s">
        <v>398</v>
      </c>
      <c r="AH169" s="182" t="s">
        <v>399</v>
      </c>
      <c r="AI169" s="182" t="s">
        <v>400</v>
      </c>
      <c r="AJ169" s="182" t="s">
        <v>401</v>
      </c>
      <c r="AK169" s="182" t="s">
        <v>402</v>
      </c>
      <c r="AL169" s="182" t="s">
        <v>403</v>
      </c>
      <c r="AM169" s="182" t="s">
        <v>404</v>
      </c>
      <c r="AN169" s="182" t="s">
        <v>405</v>
      </c>
      <c r="AO169" s="182" t="s">
        <v>406</v>
      </c>
    </row>
    <row r="170" spans="1:41" s="183" customFormat="1" ht="13.5" customHeight="1">
      <c r="A170" s="410"/>
      <c r="B170" s="414"/>
      <c r="C170" s="415"/>
      <c r="D170" s="415"/>
      <c r="E170" s="415"/>
      <c r="F170" s="415"/>
      <c r="G170" s="415"/>
      <c r="H170" s="416"/>
      <c r="I170" s="419"/>
      <c r="J170" s="420"/>
      <c r="K170" s="423"/>
      <c r="L170" s="424"/>
      <c r="M170" s="366"/>
      <c r="N170" s="365"/>
      <c r="O170" s="366"/>
      <c r="P170" s="364"/>
      <c r="Q170" s="364"/>
      <c r="R170" s="364"/>
      <c r="S170" s="364"/>
      <c r="T170" s="364"/>
      <c r="U170" s="364"/>
      <c r="V170" s="364"/>
      <c r="W170" s="364"/>
      <c r="X170" s="364"/>
      <c r="Y170" s="364"/>
      <c r="Z170" s="365"/>
      <c r="AA170" s="211"/>
      <c r="AB170" s="164"/>
      <c r="AC170" s="164"/>
      <c r="AD170" s="164"/>
      <c r="AE170" s="164"/>
      <c r="AF170" s="164"/>
      <c r="AG170" s="164"/>
      <c r="AH170" s="164"/>
      <c r="AI170" s="164"/>
      <c r="AJ170" s="164"/>
      <c r="AK170" s="164"/>
      <c r="AL170" s="164"/>
      <c r="AM170" s="164"/>
      <c r="AN170" s="164"/>
      <c r="AO170" s="164"/>
    </row>
    <row r="171" spans="1:41" s="183" customFormat="1" ht="13.5" hidden="1" customHeight="1">
      <c r="A171" s="221"/>
      <c r="B171" s="465"/>
      <c r="C171" s="480" t="s">
        <v>122</v>
      </c>
      <c r="D171" s="481"/>
      <c r="E171" s="481"/>
      <c r="F171" s="481"/>
      <c r="G171" s="481"/>
      <c r="H171" s="482"/>
      <c r="I171" s="498"/>
      <c r="J171" s="533"/>
      <c r="K171" s="533"/>
      <c r="L171" s="499"/>
      <c r="M171" s="537" t="e">
        <f ca="1">OFFSET(INDIRECT(計算用!$D$3),2+計算用!$D$21+IF($F$115&lt;13,0,-8),計算用!D19)</f>
        <v>#N/A</v>
      </c>
      <c r="N171" s="538"/>
      <c r="O171" s="555">
        <f>O169-O172</f>
        <v>0</v>
      </c>
      <c r="P171" s="556"/>
      <c r="Q171" s="556"/>
      <c r="R171" s="556"/>
      <c r="S171" s="556"/>
      <c r="T171" s="556"/>
      <c r="U171" s="556"/>
      <c r="V171" s="556"/>
      <c r="W171" s="556"/>
      <c r="X171" s="556"/>
      <c r="Y171" s="556"/>
      <c r="Z171" s="557"/>
    </row>
    <row r="172" spans="1:41" s="183" customFormat="1" ht="13.5" customHeight="1">
      <c r="A172" s="222"/>
      <c r="B172" s="466"/>
      <c r="C172" s="467" t="s">
        <v>9</v>
      </c>
      <c r="D172" s="468"/>
      <c r="E172" s="468"/>
      <c r="F172" s="468"/>
      <c r="G172" s="468"/>
      <c r="H172" s="469"/>
      <c r="I172" s="502"/>
      <c r="J172" s="534"/>
      <c r="K172" s="534"/>
      <c r="L172" s="503"/>
      <c r="M172" s="470" t="e">
        <f ca="1">OFFSET(INDIRECT(計算用!$D$3),2+計算用!$D$21+IF($F$115&lt;13,0,-8),計算用!D20)*$K$147</f>
        <v>#N/A</v>
      </c>
      <c r="N172" s="471"/>
      <c r="O172" s="580">
        <f>IF(K169="非適用",0,ROUNDDOWN(M172/N126,-1))</f>
        <v>0</v>
      </c>
      <c r="P172" s="581"/>
      <c r="Q172" s="581"/>
      <c r="R172" s="581"/>
      <c r="S172" s="581"/>
      <c r="T172" s="581"/>
      <c r="U172" s="581"/>
      <c r="V172" s="581"/>
      <c r="W172" s="581"/>
      <c r="X172" s="581"/>
      <c r="Y172" s="581"/>
      <c r="Z172" s="582"/>
      <c r="AA172" s="187"/>
      <c r="AB172" s="187"/>
      <c r="AC172" s="187"/>
      <c r="AD172" s="187"/>
      <c r="AE172" s="187"/>
      <c r="AF172" s="187"/>
      <c r="AG172" s="187"/>
      <c r="AH172" s="187"/>
      <c r="AI172" s="187"/>
    </row>
    <row r="173" spans="1:41" s="183" customFormat="1" ht="13.5" customHeight="1">
      <c r="A173" s="218" t="s">
        <v>44</v>
      </c>
      <c r="B173" s="426" t="s">
        <v>346</v>
      </c>
      <c r="C173" s="426"/>
      <c r="D173" s="426"/>
      <c r="E173" s="426"/>
      <c r="F173" s="426"/>
      <c r="G173" s="426"/>
      <c r="H173" s="472"/>
      <c r="I173" s="473" t="s">
        <v>121</v>
      </c>
      <c r="J173" s="474"/>
      <c r="K173" s="474"/>
      <c r="L173" s="475"/>
      <c r="M173" s="524" t="e">
        <f ca="1">M174+M175</f>
        <v>#N/A</v>
      </c>
      <c r="N173" s="525"/>
      <c r="O173" s="394">
        <f>IF(I173="適用",ROUNDDOWN(M173,-1),0)</f>
        <v>0</v>
      </c>
      <c r="P173" s="395"/>
      <c r="Q173" s="395">
        <f t="shared" ref="Q173" si="0">SUM(Q174:R175)</f>
        <v>0</v>
      </c>
      <c r="R173" s="395"/>
      <c r="S173" s="395">
        <f t="shared" ref="S173" si="1">SUM(S174:T175)</f>
        <v>0</v>
      </c>
      <c r="T173" s="395"/>
      <c r="U173" s="395">
        <f t="shared" ref="U173" si="2">SUM(U174:V175)</f>
        <v>0</v>
      </c>
      <c r="V173" s="395"/>
      <c r="W173" s="395" t="e">
        <f t="shared" ref="W173" ca="1" si="3">SUM(W174:X175)</f>
        <v>#N/A</v>
      </c>
      <c r="X173" s="395"/>
      <c r="Y173" s="395">
        <f t="shared" ref="Y173" si="4">SUM(Y174:Z175)</f>
        <v>0</v>
      </c>
      <c r="Z173" s="396"/>
    </row>
    <row r="174" spans="1:41" s="183" customFormat="1" ht="13.5" hidden="1" customHeight="1">
      <c r="A174" s="221"/>
      <c r="B174" s="465"/>
      <c r="C174" s="432" t="s">
        <v>122</v>
      </c>
      <c r="D174" s="433"/>
      <c r="E174" s="433"/>
      <c r="F174" s="433"/>
      <c r="G174" s="433"/>
      <c r="H174" s="434"/>
      <c r="I174" s="498"/>
      <c r="J174" s="533"/>
      <c r="K174" s="533"/>
      <c r="L174" s="499"/>
      <c r="M174" s="537" t="e">
        <f ca="1">OFFSET(INDIRECT(計算用!$D$3),0,計算用!D22)</f>
        <v>#N/A</v>
      </c>
      <c r="N174" s="538"/>
      <c r="O174" s="555">
        <f>O173-O175</f>
        <v>0</v>
      </c>
      <c r="P174" s="556"/>
      <c r="Q174" s="556">
        <f t="shared" ref="Q174" si="5">IF(G173="適用",ROUNDDOWN(K174,-1),0)</f>
        <v>0</v>
      </c>
      <c r="R174" s="556"/>
      <c r="S174" s="556">
        <f t="shared" ref="S174" si="6">IF(I173="適用",ROUNDDOWN(M174,-1),0)</f>
        <v>0</v>
      </c>
      <c r="T174" s="556"/>
      <c r="U174" s="556">
        <f t="shared" ref="U174" si="7">IF(K173="適用",ROUNDDOWN(O174,-1),0)</f>
        <v>0</v>
      </c>
      <c r="V174" s="556"/>
      <c r="W174" s="556" t="e">
        <f t="shared" ref="W174" ca="1" si="8">IF(M173="適用",ROUNDDOWN(Q174,-1),0)</f>
        <v>#N/A</v>
      </c>
      <c r="X174" s="556"/>
      <c r="Y174" s="556">
        <f t="shared" ref="Y174" si="9">IF(O173="適用",ROUNDDOWN(S174,-1),0)</f>
        <v>0</v>
      </c>
      <c r="Z174" s="557"/>
    </row>
    <row r="175" spans="1:41" s="183" customFormat="1" ht="13.5" customHeight="1">
      <c r="A175" s="222"/>
      <c r="B175" s="466"/>
      <c r="C175" s="467" t="s">
        <v>9</v>
      </c>
      <c r="D175" s="468"/>
      <c r="E175" s="468"/>
      <c r="F175" s="468"/>
      <c r="G175" s="468"/>
      <c r="H175" s="469"/>
      <c r="I175" s="502"/>
      <c r="J175" s="534"/>
      <c r="K175" s="534"/>
      <c r="L175" s="503"/>
      <c r="M175" s="470" t="e">
        <f ca="1">OFFSET(INDIRECT(計算用!$D$3),0,計算用!D23)*$K$147</f>
        <v>#N/A</v>
      </c>
      <c r="N175" s="471"/>
      <c r="O175" s="580">
        <f>IF(I173="適用",ROUNDDOWN(M175,-1),0)</f>
        <v>0</v>
      </c>
      <c r="P175" s="581"/>
      <c r="Q175" s="581">
        <f t="shared" ref="Q175" si="10">IF(G173="適用",ROUNDDOWN(K175*$K$146,-1),0)</f>
        <v>0</v>
      </c>
      <c r="R175" s="581"/>
      <c r="S175" s="581">
        <f t="shared" ref="S175" si="11">IF(I173="適用",ROUNDDOWN(M175*$K$146,-1),0)</f>
        <v>0</v>
      </c>
      <c r="T175" s="581"/>
      <c r="U175" s="581">
        <f t="shared" ref="U175" si="12">IF(K173="適用",ROUNDDOWN(O175*$K$146,-1),0)</f>
        <v>0</v>
      </c>
      <c r="V175" s="581"/>
      <c r="W175" s="581" t="e">
        <f t="shared" ref="W175" ca="1" si="13">IF(M173="適用",ROUNDDOWN(Q175*$K$146,-1),0)</f>
        <v>#N/A</v>
      </c>
      <c r="X175" s="581"/>
      <c r="Y175" s="581">
        <f t="shared" ref="Y175" si="14">IF(O173="適用",ROUNDDOWN(S175*$K$146,-1),0)</f>
        <v>0</v>
      </c>
      <c r="Z175" s="582"/>
      <c r="AA175" s="187"/>
    </row>
    <row r="176" spans="1:41" s="183" customFormat="1" ht="13.5" customHeight="1">
      <c r="A176" s="225" t="s">
        <v>44</v>
      </c>
      <c r="B176" s="397" t="s">
        <v>157</v>
      </c>
      <c r="C176" s="397"/>
      <c r="D176" s="397"/>
      <c r="E176" s="397"/>
      <c r="F176" s="397"/>
      <c r="G176" s="397"/>
      <c r="H176" s="429"/>
      <c r="I176" s="569" t="s">
        <v>130</v>
      </c>
      <c r="J176" s="570"/>
      <c r="K176" s="398" t="s">
        <v>121</v>
      </c>
      <c r="L176" s="400"/>
      <c r="M176" s="583" t="e">
        <f ca="1">OFFSET(INDIRECT(計算用!$D$3),0,計算用!D24+計算用!D25)</f>
        <v>#N/A</v>
      </c>
      <c r="N176" s="584"/>
      <c r="O176" s="394">
        <f>IF(OR(K176="非適用",K176=""),0,ROUNDDOWN(M176,-1))</f>
        <v>0</v>
      </c>
      <c r="P176" s="395"/>
      <c r="Q176" s="395"/>
      <c r="R176" s="395"/>
      <c r="S176" s="395"/>
      <c r="T176" s="395"/>
      <c r="U176" s="395"/>
      <c r="V176" s="395"/>
      <c r="W176" s="395"/>
      <c r="X176" s="395"/>
      <c r="Y176" s="395"/>
      <c r="Z176" s="396"/>
      <c r="AA176" s="195" t="s">
        <v>121</v>
      </c>
      <c r="AB176" s="226" t="s">
        <v>46</v>
      </c>
      <c r="AC176" s="226" t="s">
        <v>160</v>
      </c>
    </row>
    <row r="177" spans="1:42" s="183" customFormat="1" ht="13.5" customHeight="1">
      <c r="A177" s="409" t="s">
        <v>44</v>
      </c>
      <c r="B177" s="426" t="s">
        <v>149</v>
      </c>
      <c r="C177" s="426"/>
      <c r="D177" s="426"/>
      <c r="E177" s="426"/>
      <c r="F177" s="426"/>
      <c r="G177" s="426"/>
      <c r="H177" s="427"/>
      <c r="I177" s="417" t="s">
        <v>130</v>
      </c>
      <c r="J177" s="550"/>
      <c r="K177" s="585"/>
      <c r="L177" s="586"/>
      <c r="M177" s="379" t="e">
        <f ca="1">OFFSET(INDIRECT(計算用!$D$3),2*計算用!D28,計算用!D26+計算用!D27)</f>
        <v>#N/A</v>
      </c>
      <c r="N177" s="381"/>
      <c r="O177" s="379">
        <f>IF(OR(K177="非適用",K177=""),0,ROUNDDOWN(M177,-1))</f>
        <v>0</v>
      </c>
      <c r="P177" s="380"/>
      <c r="Q177" s="380"/>
      <c r="R177" s="380"/>
      <c r="S177" s="380"/>
      <c r="T177" s="380"/>
      <c r="U177" s="380"/>
      <c r="V177" s="380"/>
      <c r="W177" s="380"/>
      <c r="X177" s="380"/>
      <c r="Y177" s="380"/>
      <c r="Z177" s="381"/>
      <c r="AA177" s="202" t="s">
        <v>241</v>
      </c>
      <c r="AB177" s="191" t="s">
        <v>242</v>
      </c>
      <c r="AC177" s="191" t="s">
        <v>243</v>
      </c>
      <c r="AD177" s="191" t="s">
        <v>244</v>
      </c>
    </row>
    <row r="178" spans="1:42" s="183" customFormat="1" ht="13.5" customHeight="1">
      <c r="A178" s="612"/>
      <c r="B178" s="397"/>
      <c r="C178" s="397"/>
      <c r="D178" s="397"/>
      <c r="E178" s="397"/>
      <c r="F178" s="397"/>
      <c r="G178" s="397"/>
      <c r="H178" s="429"/>
      <c r="I178" s="613"/>
      <c r="J178" s="614"/>
      <c r="K178" s="587"/>
      <c r="L178" s="588"/>
      <c r="M178" s="361"/>
      <c r="N178" s="363"/>
      <c r="O178" s="361"/>
      <c r="P178" s="362"/>
      <c r="Q178" s="362"/>
      <c r="R178" s="362"/>
      <c r="S178" s="362"/>
      <c r="T178" s="362"/>
      <c r="U178" s="362"/>
      <c r="V178" s="362"/>
      <c r="W178" s="362"/>
      <c r="X178" s="362"/>
      <c r="Y178" s="362"/>
      <c r="Z178" s="363"/>
      <c r="AA178" s="187"/>
      <c r="AB178" s="187"/>
      <c r="AC178" s="187"/>
      <c r="AD178" s="187"/>
      <c r="AE178" s="187"/>
      <c r="AF178" s="187"/>
      <c r="AG178" s="187"/>
      <c r="AH178" s="187"/>
      <c r="AI178" s="187"/>
      <c r="AJ178" s="187"/>
      <c r="AK178" s="187"/>
      <c r="AL178" s="187"/>
      <c r="AM178" s="187"/>
      <c r="AN178" s="187"/>
      <c r="AO178" s="187"/>
      <c r="AP178" s="187"/>
    </row>
    <row r="179" spans="1:42" s="183" customFormat="1" ht="13.5" customHeight="1">
      <c r="A179" s="212"/>
      <c r="B179" s="227"/>
      <c r="C179" s="227"/>
      <c r="D179" s="227"/>
      <c r="E179" s="227"/>
      <c r="F179" s="227"/>
      <c r="G179" s="227"/>
      <c r="H179" s="227"/>
      <c r="I179" s="228"/>
      <c r="J179" s="228"/>
      <c r="K179" s="228"/>
      <c r="L179" s="228"/>
      <c r="M179" s="228"/>
      <c r="N179" s="228"/>
      <c r="O179" s="229"/>
      <c r="P179" s="229"/>
      <c r="Q179" s="229"/>
      <c r="R179" s="229"/>
      <c r="S179" s="229"/>
      <c r="T179" s="229"/>
      <c r="U179" s="229"/>
      <c r="V179" s="229"/>
      <c r="W179" s="229"/>
      <c r="X179" s="229"/>
      <c r="Y179" s="229"/>
      <c r="Z179" s="229"/>
      <c r="AA179" s="187"/>
      <c r="AB179" s="187"/>
      <c r="AC179" s="187"/>
      <c r="AD179" s="187"/>
      <c r="AE179" s="187"/>
    </row>
    <row r="180" spans="1:42" s="183" customFormat="1" ht="13.5" customHeight="1">
      <c r="A180" s="214" t="s">
        <v>287</v>
      </c>
      <c r="B180" s="214"/>
      <c r="C180" s="214"/>
      <c r="D180" s="214"/>
      <c r="E180" s="214"/>
      <c r="F180" s="214"/>
      <c r="G180" s="214"/>
      <c r="H180" s="214"/>
      <c r="I180" s="214"/>
      <c r="J180" s="214"/>
      <c r="K180" s="214"/>
      <c r="L180" s="214"/>
      <c r="M180" s="214"/>
      <c r="N180" s="214"/>
      <c r="O180" s="214"/>
      <c r="P180" s="214"/>
      <c r="Q180" s="214"/>
      <c r="R180" s="214"/>
      <c r="S180" s="214"/>
      <c r="T180" s="214"/>
      <c r="U180" s="214"/>
      <c r="V180" s="214"/>
      <c r="W180" s="214"/>
      <c r="X180" s="214"/>
      <c r="Y180" s="214"/>
      <c r="Z180" s="214"/>
      <c r="AA180" s="230"/>
    </row>
    <row r="181" spans="1:42" s="183" customFormat="1" ht="13.5" customHeight="1">
      <c r="A181" s="569" t="s">
        <v>5</v>
      </c>
      <c r="B181" s="570"/>
      <c r="C181" s="570"/>
      <c r="D181" s="570"/>
      <c r="E181" s="570"/>
      <c r="F181" s="570"/>
      <c r="G181" s="570"/>
      <c r="H181" s="571"/>
      <c r="I181" s="569" t="s">
        <v>8</v>
      </c>
      <c r="J181" s="570"/>
      <c r="K181" s="570"/>
      <c r="L181" s="571"/>
      <c r="M181" s="570" t="s">
        <v>115</v>
      </c>
      <c r="N181" s="571"/>
      <c r="O181" s="417" t="s">
        <v>116</v>
      </c>
      <c r="P181" s="550"/>
      <c r="Q181" s="417" t="s">
        <v>117</v>
      </c>
      <c r="R181" s="550"/>
      <c r="S181" s="476" t="s">
        <v>119</v>
      </c>
      <c r="T181" s="477"/>
      <c r="U181" s="550" t="s">
        <v>55</v>
      </c>
      <c r="V181" s="550"/>
      <c r="W181" s="417" t="s">
        <v>56</v>
      </c>
      <c r="X181" s="550"/>
      <c r="Y181" s="417" t="s">
        <v>49</v>
      </c>
      <c r="Z181" s="418"/>
      <c r="AA181" s="230"/>
    </row>
    <row r="182" spans="1:42" s="183" customFormat="1" ht="13.5" customHeight="1">
      <c r="A182" s="231" t="s">
        <v>44</v>
      </c>
      <c r="B182" s="511" t="s">
        <v>268</v>
      </c>
      <c r="C182" s="511"/>
      <c r="D182" s="511"/>
      <c r="E182" s="511"/>
      <c r="F182" s="511"/>
      <c r="G182" s="511"/>
      <c r="H182" s="512"/>
      <c r="I182" s="398"/>
      <c r="J182" s="399"/>
      <c r="K182" s="399"/>
      <c r="L182" s="400"/>
      <c r="M182" s="483" t="e">
        <f ca="1">-OFFSET(INDIRECT(計算用!$D$3),0,計算用!D29)</f>
        <v>#N/A</v>
      </c>
      <c r="N182" s="484"/>
      <c r="O182" s="589">
        <f>IF(I182="適用",ROUNDDOWN(M182,-1),0)</f>
        <v>0</v>
      </c>
      <c r="P182" s="590"/>
      <c r="Q182" s="590"/>
      <c r="R182" s="590"/>
      <c r="S182" s="590"/>
      <c r="T182" s="590"/>
      <c r="U182" s="590"/>
      <c r="V182" s="590"/>
      <c r="W182" s="590"/>
      <c r="X182" s="590"/>
      <c r="Y182" s="590"/>
      <c r="Z182" s="591"/>
    </row>
    <row r="183" spans="1:42" s="183" customFormat="1" ht="13.5" customHeight="1">
      <c r="A183" s="409" t="s">
        <v>44</v>
      </c>
      <c r="B183" s="485" t="s">
        <v>269</v>
      </c>
      <c r="C183" s="486"/>
      <c r="D183" s="486"/>
      <c r="E183" s="486"/>
      <c r="F183" s="486"/>
      <c r="G183" s="486"/>
      <c r="H183" s="487"/>
      <c r="I183" s="522"/>
      <c r="J183" s="523"/>
      <c r="K183" s="430" t="s">
        <v>46</v>
      </c>
      <c r="L183" s="431"/>
      <c r="M183" s="388" t="e">
        <f ca="1">-OFFSET(INDIRECT(計算用!$D$3),4,計算用!D30)</f>
        <v>#N/A</v>
      </c>
      <c r="N183" s="389"/>
      <c r="O183" s="375">
        <f>IF($I$183="適用",ROUNDDOWN(SUM($O$137,$O$148,$O$173)*$M$183,-1),0)</f>
        <v>0</v>
      </c>
      <c r="P183" s="376"/>
      <c r="Q183" s="376"/>
      <c r="R183" s="378"/>
      <c r="S183" s="376">
        <f>IF($I$183="適用",ROUNDDOWN(SUM($S$137,$O$148,$O$173)*$M$183,-1),0)</f>
        <v>0</v>
      </c>
      <c r="T183" s="378"/>
      <c r="U183" s="375">
        <f>IF($I$183="適用",ROUNDDOWN(SUM($U$137,$U$148,$O$173)*$M$183,-1),0)</f>
        <v>0</v>
      </c>
      <c r="V183" s="376"/>
      <c r="W183" s="376"/>
      <c r="X183" s="378"/>
      <c r="Y183" s="376">
        <f>IF($I$183="適用",ROUNDDOWN(SUM($Y$137,$Y$148,$O$173)*$M$183,-1),0)</f>
        <v>0</v>
      </c>
      <c r="Z183" s="378"/>
    </row>
    <row r="184" spans="1:42" s="183" customFormat="1" ht="13.5" customHeight="1">
      <c r="A184" s="410"/>
      <c r="B184" s="488"/>
      <c r="C184" s="489"/>
      <c r="D184" s="489"/>
      <c r="E184" s="489"/>
      <c r="F184" s="489"/>
      <c r="G184" s="489"/>
      <c r="H184" s="490"/>
      <c r="I184" s="498"/>
      <c r="J184" s="499"/>
      <c r="K184" s="463" t="s">
        <v>47</v>
      </c>
      <c r="L184" s="464"/>
      <c r="M184" s="390"/>
      <c r="N184" s="391"/>
      <c r="O184" s="354">
        <f>IF($I$183="適用",ROUNDDOWN(SUM($O$138,$O$149,$O$173)*$M$183,-1),0)</f>
        <v>0</v>
      </c>
      <c r="P184" s="355"/>
      <c r="Q184" s="355"/>
      <c r="R184" s="357"/>
      <c r="S184" s="355">
        <f>IF($I$183="適用",ROUNDDOWN(SUM($S$138,$O$149,$O$173)*$M$183,-1),0)</f>
        <v>0</v>
      </c>
      <c r="T184" s="357"/>
      <c r="U184" s="354">
        <f>IF($I$183="適用",ROUNDDOWN(SUM($U$138,$U$149,$O$173)*$M$183,-1),0)</f>
        <v>0</v>
      </c>
      <c r="V184" s="355"/>
      <c r="W184" s="355"/>
      <c r="X184" s="357"/>
      <c r="Y184" s="355">
        <f>IF($I$183="適用",ROUNDDOWN(SUM($Y$138,$Y$149,$O$173)*$M$183,-1),0)</f>
        <v>0</v>
      </c>
      <c r="Z184" s="357"/>
      <c r="AA184" s="187"/>
    </row>
    <row r="185" spans="1:42" s="183" customFormat="1" ht="13.5" hidden="1" customHeight="1">
      <c r="A185" s="221"/>
      <c r="B185" s="435"/>
      <c r="C185" s="437" t="s">
        <v>122</v>
      </c>
      <c r="D185" s="438"/>
      <c r="E185" s="438"/>
      <c r="F185" s="438"/>
      <c r="G185" s="438"/>
      <c r="H185" s="439"/>
      <c r="I185" s="500"/>
      <c r="J185" s="501"/>
      <c r="K185" s="463" t="s">
        <v>46</v>
      </c>
      <c r="L185" s="464"/>
      <c r="M185" s="382"/>
      <c r="N185" s="383"/>
      <c r="O185" s="354">
        <f>O183-O187</f>
        <v>0</v>
      </c>
      <c r="P185" s="355"/>
      <c r="Q185" s="355"/>
      <c r="R185" s="357"/>
      <c r="S185" s="355">
        <f>S183-S187</f>
        <v>0</v>
      </c>
      <c r="T185" s="357"/>
      <c r="U185" s="354">
        <f>U183-U187</f>
        <v>0</v>
      </c>
      <c r="V185" s="355"/>
      <c r="W185" s="355"/>
      <c r="X185" s="357"/>
      <c r="Y185" s="355">
        <f>Y183-Y187</f>
        <v>0</v>
      </c>
      <c r="Z185" s="357"/>
      <c r="AA185" s="187"/>
    </row>
    <row r="186" spans="1:42" s="183" customFormat="1" ht="13.5" hidden="1" customHeight="1">
      <c r="A186" s="221"/>
      <c r="B186" s="435"/>
      <c r="C186" s="480"/>
      <c r="D186" s="481"/>
      <c r="E186" s="481"/>
      <c r="F186" s="481"/>
      <c r="G186" s="481"/>
      <c r="H186" s="482"/>
      <c r="I186" s="500"/>
      <c r="J186" s="501"/>
      <c r="K186" s="463" t="s">
        <v>47</v>
      </c>
      <c r="L186" s="464"/>
      <c r="M186" s="384"/>
      <c r="N186" s="385"/>
      <c r="O186" s="354">
        <f>O184-O188</f>
        <v>0</v>
      </c>
      <c r="P186" s="355"/>
      <c r="Q186" s="355"/>
      <c r="R186" s="357"/>
      <c r="S186" s="355">
        <f>S184-S188</f>
        <v>0</v>
      </c>
      <c r="T186" s="357"/>
      <c r="U186" s="354">
        <f>U184-U188</f>
        <v>0</v>
      </c>
      <c r="V186" s="355"/>
      <c r="W186" s="355"/>
      <c r="X186" s="357"/>
      <c r="Y186" s="355">
        <f>Y184-Y188</f>
        <v>0</v>
      </c>
      <c r="Z186" s="357"/>
    </row>
    <row r="187" spans="1:42" s="183" customFormat="1" ht="13.5" customHeight="1">
      <c r="A187" s="221"/>
      <c r="B187" s="435"/>
      <c r="C187" s="437" t="s">
        <v>9</v>
      </c>
      <c r="D187" s="438"/>
      <c r="E187" s="438"/>
      <c r="F187" s="438"/>
      <c r="G187" s="438"/>
      <c r="H187" s="439"/>
      <c r="I187" s="500"/>
      <c r="J187" s="501"/>
      <c r="K187" s="463" t="s">
        <v>46</v>
      </c>
      <c r="L187" s="464"/>
      <c r="M187" s="384"/>
      <c r="N187" s="385"/>
      <c r="O187" s="354">
        <f>IF($I$183="適用",ROUNDDOWN(SUM($O$148,$O$175)*$M$183,-1),0)</f>
        <v>0</v>
      </c>
      <c r="P187" s="355"/>
      <c r="Q187" s="355"/>
      <c r="R187" s="357"/>
      <c r="S187" s="355">
        <f>IF($I$183="適用",ROUNDDOWN(SUM($O$148,$O$175)*$M$183,-1),0)</f>
        <v>0</v>
      </c>
      <c r="T187" s="357"/>
      <c r="U187" s="354">
        <f>IF($I$183="適用",ROUNDDOWN(SUM($U$148,$O$175)*$M$183,-1),0)</f>
        <v>0</v>
      </c>
      <c r="V187" s="355"/>
      <c r="W187" s="355"/>
      <c r="X187" s="357"/>
      <c r="Y187" s="355">
        <f>IF($I$183="適用",ROUNDDOWN(SUM($Y$148,$O$175)*$M$183,-1),0)</f>
        <v>0</v>
      </c>
      <c r="Z187" s="357"/>
      <c r="AA187" s="187"/>
      <c r="AB187" s="187"/>
      <c r="AC187" s="187"/>
      <c r="AD187" s="187"/>
      <c r="AE187" s="187"/>
    </row>
    <row r="188" spans="1:42" s="183" customFormat="1" ht="13.5" customHeight="1">
      <c r="A188" s="222"/>
      <c r="B188" s="436"/>
      <c r="C188" s="440"/>
      <c r="D188" s="441"/>
      <c r="E188" s="441"/>
      <c r="F188" s="441"/>
      <c r="G188" s="441"/>
      <c r="H188" s="442"/>
      <c r="I188" s="518"/>
      <c r="J188" s="519"/>
      <c r="K188" s="856" t="s">
        <v>47</v>
      </c>
      <c r="L188" s="857"/>
      <c r="M188" s="386"/>
      <c r="N188" s="387"/>
      <c r="O188" s="354">
        <f>IF($I$183="適用",ROUNDDOWN(SUM($O$149,$O$175)*$M$183,-1),0)</f>
        <v>0</v>
      </c>
      <c r="P188" s="355"/>
      <c r="Q188" s="355"/>
      <c r="R188" s="357"/>
      <c r="S188" s="355">
        <f>IF($I$183="適用",ROUNDDOWN(SUM($O$149,$O$175)*$M$183,-1),0)</f>
        <v>0</v>
      </c>
      <c r="T188" s="357"/>
      <c r="U188" s="354">
        <f>IF($I$183="適用",ROUNDDOWN(SUM($U$149,$O$175)*$M$183,-1),0)</f>
        <v>0</v>
      </c>
      <c r="V188" s="355"/>
      <c r="W188" s="355"/>
      <c r="X188" s="357"/>
      <c r="Y188" s="355">
        <f>IF($I$183="適用",ROUNDDOWN(SUM($Y$149,$O$175)*$M$183,-1),0)</f>
        <v>0</v>
      </c>
      <c r="Z188" s="357"/>
    </row>
    <row r="189" spans="1:42" s="183" customFormat="1" ht="13.5" customHeight="1">
      <c r="A189" s="218" t="s">
        <v>44</v>
      </c>
      <c r="B189" s="426" t="s">
        <v>283</v>
      </c>
      <c r="C189" s="426"/>
      <c r="D189" s="426"/>
      <c r="E189" s="426"/>
      <c r="F189" s="426"/>
      <c r="G189" s="426"/>
      <c r="H189" s="472"/>
      <c r="I189" s="473"/>
      <c r="J189" s="474"/>
      <c r="K189" s="474"/>
      <c r="L189" s="475"/>
      <c r="M189" s="524" t="e">
        <f ca="1">M190+M191</f>
        <v>#N/A</v>
      </c>
      <c r="N189" s="525"/>
      <c r="O189" s="394">
        <f>IF(I189="適用",ROUNDDOWN(M189,-1),0)</f>
        <v>0</v>
      </c>
      <c r="P189" s="395"/>
      <c r="Q189" s="395">
        <f t="shared" ref="Q189" si="15">SUM(Q190:R191)</f>
        <v>0</v>
      </c>
      <c r="R189" s="395"/>
      <c r="S189" s="395">
        <f t="shared" ref="S189" si="16">SUM(S190:T191)</f>
        <v>0</v>
      </c>
      <c r="T189" s="395"/>
      <c r="U189" s="395">
        <f t="shared" ref="U189" si="17">SUM(U190:V191)</f>
        <v>0</v>
      </c>
      <c r="V189" s="395"/>
      <c r="W189" s="395" t="e">
        <f t="shared" ref="W189" ca="1" si="18">SUM(W190:X191)</f>
        <v>#N/A</v>
      </c>
      <c r="X189" s="395"/>
      <c r="Y189" s="395">
        <f t="shared" ref="Y189" si="19">SUM(Y190:Z191)</f>
        <v>0</v>
      </c>
      <c r="Z189" s="396"/>
      <c r="AF189" s="187"/>
      <c r="AG189" s="187"/>
      <c r="AH189" s="187"/>
      <c r="AI189" s="187"/>
      <c r="AJ189" s="187"/>
      <c r="AK189" s="187"/>
      <c r="AL189" s="187"/>
      <c r="AM189" s="187"/>
      <c r="AN189" s="187"/>
      <c r="AO189" s="187"/>
      <c r="AP189" s="187"/>
    </row>
    <row r="190" spans="1:42" s="183" customFormat="1" ht="13.5" hidden="1" customHeight="1">
      <c r="A190" s="221"/>
      <c r="B190" s="465"/>
      <c r="C190" s="432" t="s">
        <v>122</v>
      </c>
      <c r="D190" s="433"/>
      <c r="E190" s="433"/>
      <c r="F190" s="433"/>
      <c r="G190" s="433"/>
      <c r="H190" s="434"/>
      <c r="I190" s="498"/>
      <c r="J190" s="533"/>
      <c r="K190" s="533"/>
      <c r="L190" s="499"/>
      <c r="M190" s="537" t="e">
        <f ca="1">-OFFSET(INDIRECT(計算用!$D$3),0,計算用!D31)</f>
        <v>#N/A</v>
      </c>
      <c r="N190" s="538"/>
      <c r="O190" s="555">
        <f>O189-O191</f>
        <v>0</v>
      </c>
      <c r="P190" s="556"/>
      <c r="Q190" s="556">
        <f t="shared" ref="Q190" si="20">IF(G189="適用",ROUNDDOWN(K190,-1),0)</f>
        <v>0</v>
      </c>
      <c r="R190" s="556"/>
      <c r="S190" s="556">
        <f t="shared" ref="S190" si="21">IF(I189="適用",ROUNDDOWN(M190,-1),0)</f>
        <v>0</v>
      </c>
      <c r="T190" s="556"/>
      <c r="U190" s="556">
        <f t="shared" ref="U190" si="22">IF(K189="適用",ROUNDDOWN(O190,-1),0)</f>
        <v>0</v>
      </c>
      <c r="V190" s="556"/>
      <c r="W190" s="556" t="e">
        <f t="shared" ref="W190" ca="1" si="23">IF(M189="適用",ROUNDDOWN(Q190,-1),0)</f>
        <v>#N/A</v>
      </c>
      <c r="X190" s="556"/>
      <c r="Y190" s="556">
        <f t="shared" ref="Y190" si="24">IF(O189="適用",ROUNDDOWN(S190,-1),0)</f>
        <v>0</v>
      </c>
      <c r="Z190" s="557"/>
      <c r="AA190" s="187"/>
      <c r="AB190" s="187"/>
      <c r="AC190" s="187"/>
      <c r="AD190" s="187"/>
      <c r="AE190" s="187"/>
    </row>
    <row r="191" spans="1:42" s="183" customFormat="1" ht="13.5" customHeight="1">
      <c r="A191" s="222"/>
      <c r="B191" s="466"/>
      <c r="C191" s="467" t="s">
        <v>9</v>
      </c>
      <c r="D191" s="468"/>
      <c r="E191" s="468"/>
      <c r="F191" s="468"/>
      <c r="G191" s="468"/>
      <c r="H191" s="469"/>
      <c r="I191" s="502"/>
      <c r="J191" s="534"/>
      <c r="K191" s="534"/>
      <c r="L191" s="503"/>
      <c r="M191" s="470" t="e">
        <f ca="1">-OFFSET(INDIRECT(計算用!$D$3),0,計算用!D32)*$K$147</f>
        <v>#N/A</v>
      </c>
      <c r="N191" s="471"/>
      <c r="O191" s="580">
        <f>IF(I189="適用",ROUNDDOWN(M191,-1),0)</f>
        <v>0</v>
      </c>
      <c r="P191" s="581"/>
      <c r="Q191" s="581">
        <f t="shared" ref="Q191" si="25">IF(G189="適用",ROUNDDOWN(K191*$K$146,-1),0)</f>
        <v>0</v>
      </c>
      <c r="R191" s="581"/>
      <c r="S191" s="581">
        <f t="shared" ref="S191" si="26">IF(I189="適用",ROUNDDOWN(M191*$K$146,-1),0)</f>
        <v>0</v>
      </c>
      <c r="T191" s="581"/>
      <c r="U191" s="581">
        <f t="shared" ref="U191" si="27">IF(K189="適用",ROUNDDOWN(O191*$K$146,-1),0)</f>
        <v>0</v>
      </c>
      <c r="V191" s="581"/>
      <c r="W191" s="581" t="e">
        <f t="shared" ref="W191" ca="1" si="28">IF(M189="適用",ROUNDDOWN(Q191*$K$146,-1),0)</f>
        <v>#N/A</v>
      </c>
      <c r="X191" s="581"/>
      <c r="Y191" s="581">
        <f t="shared" ref="Y191" si="29">IF(O189="適用",ROUNDDOWN(S191*$K$146,-1),0)</f>
        <v>0</v>
      </c>
      <c r="Z191" s="582"/>
      <c r="AA191" s="230"/>
    </row>
    <row r="192" spans="1:42" s="183" customFormat="1" ht="13.5" customHeight="1">
      <c r="A192" s="409" t="s">
        <v>44</v>
      </c>
      <c r="B192" s="425" t="s">
        <v>410</v>
      </c>
      <c r="C192" s="426"/>
      <c r="D192" s="426"/>
      <c r="E192" s="426"/>
      <c r="F192" s="426"/>
      <c r="G192" s="426"/>
      <c r="H192" s="427"/>
      <c r="I192" s="478" t="s">
        <v>156</v>
      </c>
      <c r="J192" s="479"/>
      <c r="K192" s="430" t="s">
        <v>46</v>
      </c>
      <c r="L192" s="431"/>
      <c r="M192" s="291" t="e">
        <f ca="1">-OFFSET(INDIRECT(計算用!$D$3),4,計算用!D33+計算用!D34)</f>
        <v>#N/A</v>
      </c>
      <c r="N192" s="292"/>
      <c r="O192" s="375">
        <f>IF($I$193="0日",0,ROUNDDOWN(SUM($O$137,$O$148,$O$173)*$M$192,-1))</f>
        <v>0</v>
      </c>
      <c r="P192" s="376"/>
      <c r="Q192" s="376"/>
      <c r="R192" s="378"/>
      <c r="S192" s="376">
        <f>IF($I$193="0日",0,ROUNDDOWN(SUM($S$137,$O$148,$O$173)*$M$192,-1))</f>
        <v>0</v>
      </c>
      <c r="T192" s="378"/>
      <c r="U192" s="375">
        <f>IF($I$193="0日",0,ROUNDDOWN(SUM($U$137,$U$148,$O$173)*$M$192,-1))</f>
        <v>0</v>
      </c>
      <c r="V192" s="376"/>
      <c r="W192" s="376"/>
      <c r="X192" s="378"/>
      <c r="Y192" s="376">
        <f>IF($I$193="0日",0,ROUNDDOWN(SUM($Y$137,$Y$148,$O$173)*$M$192,-1))</f>
        <v>0</v>
      </c>
      <c r="Z192" s="378"/>
      <c r="AA192" s="202" t="s">
        <v>152</v>
      </c>
      <c r="AB192" s="191" t="s">
        <v>153</v>
      </c>
      <c r="AC192" s="191" t="s">
        <v>154</v>
      </c>
      <c r="AD192" s="191" t="s">
        <v>155</v>
      </c>
      <c r="AE192" s="191" t="s">
        <v>151</v>
      </c>
    </row>
    <row r="193" spans="1:31" s="183" customFormat="1" ht="13.5" customHeight="1">
      <c r="A193" s="410"/>
      <c r="B193" s="428"/>
      <c r="C193" s="397"/>
      <c r="D193" s="397"/>
      <c r="E193" s="397"/>
      <c r="F193" s="397"/>
      <c r="G193" s="397"/>
      <c r="H193" s="429"/>
      <c r="I193" s="520" t="s">
        <v>152</v>
      </c>
      <c r="J193" s="521"/>
      <c r="K193" s="457" t="s">
        <v>47</v>
      </c>
      <c r="L193" s="458"/>
      <c r="M193" s="293"/>
      <c r="N193" s="294"/>
      <c r="O193" s="354">
        <f>IF($I$193="0日",0,ROUNDDOWN(SUM($O$138,$O$149,$O$173)*$M$192,-1))</f>
        <v>0</v>
      </c>
      <c r="P193" s="355"/>
      <c r="Q193" s="355"/>
      <c r="R193" s="357"/>
      <c r="S193" s="355">
        <f>IF($I$193="0日",0,ROUNDDOWN(SUM($S$138,$O$149,$O$173)*$M$192,-1))</f>
        <v>0</v>
      </c>
      <c r="T193" s="357"/>
      <c r="U193" s="354">
        <f>IF($I$193="0日",0,ROUNDDOWN(SUM($U$138,$U$149,$O$173)*$M$192,-1))</f>
        <v>0</v>
      </c>
      <c r="V193" s="355"/>
      <c r="W193" s="355"/>
      <c r="X193" s="357"/>
      <c r="Y193" s="355">
        <f>IF($I$193="0日",0,ROUNDDOWN(SUM($Y$138,$Y$149,$O$173)*$M$192,-1))</f>
        <v>0</v>
      </c>
      <c r="Z193" s="357"/>
    </row>
    <row r="194" spans="1:31" s="183" customFormat="1" ht="13.5" customHeight="1">
      <c r="A194" s="232"/>
      <c r="B194" s="233"/>
      <c r="C194" s="212"/>
      <c r="D194" s="212"/>
      <c r="E194" s="212"/>
      <c r="F194" s="212"/>
      <c r="G194" s="212"/>
      <c r="H194" s="234"/>
      <c r="I194" s="561"/>
      <c r="J194" s="562"/>
      <c r="K194" s="463" t="s">
        <v>463</v>
      </c>
      <c r="L194" s="464"/>
      <c r="M194" s="293"/>
      <c r="N194" s="294"/>
      <c r="O194" s="354">
        <f>IF($I$193="0日",0,ROUNDDOWN(SUM($O$139,$O$149,$O$173)*$M$192,-1))</f>
        <v>0</v>
      </c>
      <c r="P194" s="355"/>
      <c r="Q194" s="355"/>
      <c r="R194" s="357"/>
      <c r="S194" s="355">
        <f>IF($I$193="0日",0,ROUNDDOWN(SUM($S$139,$O$149,$O$173)*$M$192,-1))</f>
        <v>0</v>
      </c>
      <c r="T194" s="357"/>
      <c r="U194" s="354">
        <f>IF($I$193="0日",0,ROUNDDOWN(SUM($U$139,$U$149,$O$173)*$M$192,-1))</f>
        <v>0</v>
      </c>
      <c r="V194" s="355"/>
      <c r="W194" s="508"/>
      <c r="X194" s="509"/>
      <c r="Y194" s="509"/>
      <c r="Z194" s="510"/>
    </row>
    <row r="195" spans="1:31" s="183" customFormat="1" ht="13.5" hidden="1" customHeight="1">
      <c r="A195" s="221"/>
      <c r="B195" s="435"/>
      <c r="C195" s="491" t="s">
        <v>122</v>
      </c>
      <c r="D195" s="492"/>
      <c r="E195" s="492"/>
      <c r="F195" s="492"/>
      <c r="G195" s="492"/>
      <c r="H195" s="682"/>
      <c r="I195" s="563"/>
      <c r="J195" s="564"/>
      <c r="K195" s="463" t="s">
        <v>46</v>
      </c>
      <c r="L195" s="464"/>
      <c r="M195" s="270"/>
      <c r="N195" s="271"/>
      <c r="O195" s="354">
        <f>O192-O198</f>
        <v>0</v>
      </c>
      <c r="P195" s="355"/>
      <c r="Q195" s="355"/>
      <c r="R195" s="357"/>
      <c r="S195" s="355">
        <f>S192-S198</f>
        <v>0</v>
      </c>
      <c r="T195" s="357"/>
      <c r="U195" s="354">
        <f>U192-U198</f>
        <v>0</v>
      </c>
      <c r="V195" s="355"/>
      <c r="W195" s="355"/>
      <c r="X195" s="357"/>
      <c r="Y195" s="355">
        <f>Y192-Y198</f>
        <v>0</v>
      </c>
      <c r="Z195" s="357"/>
      <c r="AA195" s="187"/>
    </row>
    <row r="196" spans="1:31" s="183" customFormat="1" ht="13.5" hidden="1" customHeight="1">
      <c r="A196" s="221"/>
      <c r="B196" s="435"/>
      <c r="C196" s="493"/>
      <c r="D196" s="448"/>
      <c r="E196" s="448"/>
      <c r="F196" s="448"/>
      <c r="G196" s="448"/>
      <c r="H196" s="449"/>
      <c r="I196" s="563"/>
      <c r="J196" s="564"/>
      <c r="K196" s="463" t="s">
        <v>47</v>
      </c>
      <c r="L196" s="464"/>
      <c r="M196" s="272"/>
      <c r="N196" s="273"/>
      <c r="O196" s="354">
        <f>O193-O199</f>
        <v>0</v>
      </c>
      <c r="P196" s="355"/>
      <c r="Q196" s="355"/>
      <c r="R196" s="357"/>
      <c r="S196" s="355">
        <f>S193-S199</f>
        <v>0</v>
      </c>
      <c r="T196" s="357"/>
      <c r="U196" s="354">
        <f>U193-U199</f>
        <v>0</v>
      </c>
      <c r="V196" s="355"/>
      <c r="W196" s="355"/>
      <c r="X196" s="357"/>
      <c r="Y196" s="355">
        <f>Y193-Y199</f>
        <v>0</v>
      </c>
      <c r="Z196" s="357"/>
    </row>
    <row r="197" spans="1:31" s="183" customFormat="1" ht="13.5" hidden="1" customHeight="1">
      <c r="A197" s="221"/>
      <c r="B197" s="435"/>
      <c r="C197" s="683"/>
      <c r="D197" s="684"/>
      <c r="E197" s="684"/>
      <c r="F197" s="684"/>
      <c r="G197" s="684"/>
      <c r="H197" s="685"/>
      <c r="I197" s="563"/>
      <c r="J197" s="564"/>
      <c r="K197" s="463" t="s">
        <v>463</v>
      </c>
      <c r="L197" s="464"/>
      <c r="M197" s="274"/>
      <c r="N197" s="275"/>
      <c r="O197" s="354">
        <f>O194-O200</f>
        <v>0</v>
      </c>
      <c r="P197" s="355"/>
      <c r="Q197" s="355"/>
      <c r="R197" s="357"/>
      <c r="S197" s="355">
        <f>S194-S200</f>
        <v>0</v>
      </c>
      <c r="T197" s="357"/>
      <c r="U197" s="354">
        <f>U194-U200</f>
        <v>0</v>
      </c>
      <c r="V197" s="355"/>
      <c r="W197" s="508"/>
      <c r="X197" s="509"/>
      <c r="Y197" s="509"/>
      <c r="Z197" s="510"/>
    </row>
    <row r="198" spans="1:31" s="183" customFormat="1" ht="13.5" customHeight="1">
      <c r="A198" s="221"/>
      <c r="B198" s="435"/>
      <c r="C198" s="492" t="s">
        <v>9</v>
      </c>
      <c r="D198" s="492"/>
      <c r="E198" s="492"/>
      <c r="F198" s="492"/>
      <c r="G198" s="492"/>
      <c r="H198" s="682"/>
      <c r="I198" s="563"/>
      <c r="J198" s="564"/>
      <c r="K198" s="459" t="s">
        <v>46</v>
      </c>
      <c r="L198" s="460"/>
      <c r="M198" s="270"/>
      <c r="N198" s="271"/>
      <c r="O198" s="354">
        <f>IF($I$193="0日",0,ROUNDDOWN(SUM($O$148,$O$175)*$M$192,-1))</f>
        <v>0</v>
      </c>
      <c r="P198" s="355"/>
      <c r="Q198" s="355"/>
      <c r="R198" s="357"/>
      <c r="S198" s="355">
        <f>IF($I$193="0日",0,ROUNDDOWN(SUM($O$148,$O$175)*$M$192,-1))</f>
        <v>0</v>
      </c>
      <c r="T198" s="357"/>
      <c r="U198" s="354">
        <f>IF($I$193="0日",0,ROUNDDOWN(SUM($U$148,$O$175)*$M$192,-1))</f>
        <v>0</v>
      </c>
      <c r="V198" s="355"/>
      <c r="W198" s="355"/>
      <c r="X198" s="357"/>
      <c r="Y198" s="355">
        <f>IF($I$193="0日",0,ROUNDDOWN(SUM($Y$148,$O$175)*$M$192,-1))</f>
        <v>0</v>
      </c>
      <c r="Z198" s="357"/>
      <c r="AA198" s="187"/>
      <c r="AB198" s="187"/>
      <c r="AC198" s="187"/>
      <c r="AD198" s="187"/>
      <c r="AE198" s="187"/>
    </row>
    <row r="199" spans="1:31" s="183" customFormat="1" ht="13.5" customHeight="1">
      <c r="A199" s="221"/>
      <c r="B199" s="435"/>
      <c r="C199" s="448"/>
      <c r="D199" s="448"/>
      <c r="E199" s="448"/>
      <c r="F199" s="448"/>
      <c r="G199" s="448"/>
      <c r="H199" s="449"/>
      <c r="I199" s="563"/>
      <c r="J199" s="564"/>
      <c r="K199" s="457" t="s">
        <v>47</v>
      </c>
      <c r="L199" s="458"/>
      <c r="M199" s="272"/>
      <c r="N199" s="273"/>
      <c r="O199" s="354">
        <f>IF($I$193="0日",0,ROUNDDOWN(SUM($O$149,$O$175)*$M$192,-1))</f>
        <v>0</v>
      </c>
      <c r="P199" s="355"/>
      <c r="Q199" s="355"/>
      <c r="R199" s="357"/>
      <c r="S199" s="355">
        <f>IF($I$193="0日",0,ROUNDDOWN(SUM($O$149,$O$175)*$M$192,-1))</f>
        <v>0</v>
      </c>
      <c r="T199" s="357"/>
      <c r="U199" s="354">
        <f>IF($I$193="0日",0,ROUNDDOWN(SUM($U$149,$O$175)*$M$192,-1))</f>
        <v>0</v>
      </c>
      <c r="V199" s="355"/>
      <c r="W199" s="355"/>
      <c r="X199" s="357"/>
      <c r="Y199" s="355">
        <f>IF($I$193="0日",0,ROUNDDOWN(SUM($Y$149,$O$175)*$M$192,-1))</f>
        <v>0</v>
      </c>
      <c r="Z199" s="357"/>
    </row>
    <row r="200" spans="1:31" s="183" customFormat="1" ht="13.5" customHeight="1">
      <c r="A200" s="222"/>
      <c r="B200" s="235"/>
      <c r="C200" s="497"/>
      <c r="D200" s="497"/>
      <c r="E200" s="497"/>
      <c r="F200" s="497"/>
      <c r="G200" s="497"/>
      <c r="H200" s="842"/>
      <c r="I200" s="565"/>
      <c r="J200" s="566"/>
      <c r="K200" s="463" t="s">
        <v>463</v>
      </c>
      <c r="L200" s="464"/>
      <c r="M200" s="274"/>
      <c r="N200" s="275"/>
      <c r="O200" s="354">
        <f>IF($I$193="0日",0,ROUNDDOWN(SUM($O$149,$O$175)*$M$192,-1))</f>
        <v>0</v>
      </c>
      <c r="P200" s="355"/>
      <c r="Q200" s="355"/>
      <c r="R200" s="357"/>
      <c r="S200" s="355">
        <f>IF($I$193="0日",0,ROUNDDOWN(SUM($O$149,$O$175)*$M$192,-1))</f>
        <v>0</v>
      </c>
      <c r="T200" s="357"/>
      <c r="U200" s="573">
        <f>IF($I$193="0日",0,ROUNDDOWN(SUM($U$149,$O$175)*$M$192,-1))</f>
        <v>0</v>
      </c>
      <c r="V200" s="574"/>
      <c r="W200" s="508"/>
      <c r="X200" s="509"/>
      <c r="Y200" s="509"/>
      <c r="Z200" s="510"/>
    </row>
    <row r="201" spans="1:31" s="183" customFormat="1" ht="13.5" customHeight="1">
      <c r="A201" s="409" t="s">
        <v>44</v>
      </c>
      <c r="B201" s="425" t="s">
        <v>150</v>
      </c>
      <c r="C201" s="426"/>
      <c r="D201" s="426"/>
      <c r="E201" s="426"/>
      <c r="F201" s="426"/>
      <c r="G201" s="426"/>
      <c r="H201" s="427"/>
      <c r="I201" s="674"/>
      <c r="J201" s="675"/>
      <c r="K201" s="430" t="s">
        <v>46</v>
      </c>
      <c r="L201" s="431"/>
      <c r="M201" s="676"/>
      <c r="N201" s="677"/>
      <c r="O201" s="375">
        <f>IF($I$193="0日",0,ROUNDDOWN(SUM($O$137,$O$148,$O$163,$O$173)*$M$192,-1))</f>
        <v>0</v>
      </c>
      <c r="P201" s="376"/>
      <c r="Q201" s="376"/>
      <c r="R201" s="378"/>
      <c r="S201" s="376">
        <f>IF($I$193="0日",0,ROUNDDOWN(SUM($S$137,$O$148,$O$163,$O$173)*$M$192,-1))</f>
        <v>0</v>
      </c>
      <c r="T201" s="378"/>
      <c r="U201" s="375">
        <f>IF($I$193="0日",0,ROUNDDOWN(SUM($U$137,$U$148,$U$163,$O$173)*$M$192,-1))</f>
        <v>0</v>
      </c>
      <c r="V201" s="376"/>
      <c r="W201" s="376"/>
      <c r="X201" s="378"/>
      <c r="Y201" s="376">
        <f>IF($I$193="0日",0,ROUNDDOWN(SUM($Y$137,$Y$148,$Y$164,$O$173)*$M$192,-1))</f>
        <v>0</v>
      </c>
      <c r="Z201" s="376"/>
      <c r="AA201" s="213"/>
      <c r="AB201" s="187"/>
      <c r="AC201" s="187"/>
      <c r="AD201" s="187"/>
      <c r="AE201" s="187"/>
    </row>
    <row r="202" spans="1:31" s="183" customFormat="1" ht="13.5" customHeight="1">
      <c r="A202" s="410"/>
      <c r="B202" s="428"/>
      <c r="C202" s="397"/>
      <c r="D202" s="397"/>
      <c r="E202" s="397"/>
      <c r="F202" s="397"/>
      <c r="G202" s="397"/>
      <c r="H202" s="429"/>
      <c r="I202" s="500"/>
      <c r="J202" s="501"/>
      <c r="K202" s="457" t="s">
        <v>47</v>
      </c>
      <c r="L202" s="458"/>
      <c r="M202" s="678"/>
      <c r="N202" s="679"/>
      <c r="O202" s="354">
        <f>IF($I$193="0日",0,ROUNDDOWN(SUM($O$138,$O$149,$O$163,$O$173)*$M$192,-1))</f>
        <v>0</v>
      </c>
      <c r="P202" s="355"/>
      <c r="Q202" s="355"/>
      <c r="R202" s="357"/>
      <c r="S202" s="355">
        <f>IF($I$193="0日",0,ROUNDDOWN(SUM($S$138,$O$149,$O$163,$O$173)*$M$192,-1))</f>
        <v>0</v>
      </c>
      <c r="T202" s="357"/>
      <c r="U202" s="354">
        <f>IF($I$193="0日",0,ROUNDDOWN(SUM($U$138,$U$149,$U$163,$O$173)*$M$192,-1))</f>
        <v>0</v>
      </c>
      <c r="V202" s="355"/>
      <c r="W202" s="355"/>
      <c r="X202" s="357"/>
      <c r="Y202" s="355">
        <f>IF($I$193="0日",0,ROUNDDOWN(SUM($Y$138,$Y$149,$Y$164,$O$173)*$M$192,-1))</f>
        <v>0</v>
      </c>
      <c r="Z202" s="357"/>
    </row>
    <row r="203" spans="1:31" s="183" customFormat="1" ht="13.5" customHeight="1">
      <c r="A203" s="232"/>
      <c r="B203" s="233"/>
      <c r="C203" s="212"/>
      <c r="D203" s="212"/>
      <c r="E203" s="212"/>
      <c r="F203" s="212"/>
      <c r="G203" s="212"/>
      <c r="H203" s="234"/>
      <c r="I203" s="500"/>
      <c r="J203" s="501"/>
      <c r="K203" s="463" t="s">
        <v>463</v>
      </c>
      <c r="L203" s="464"/>
      <c r="M203" s="678"/>
      <c r="N203" s="679"/>
      <c r="O203" s="354">
        <f>IF($I$193="0日",0,ROUNDDOWN(SUM($O$139,$O$149,$O$163,$O$173)*$M$192,-1))</f>
        <v>0</v>
      </c>
      <c r="P203" s="355"/>
      <c r="Q203" s="355"/>
      <c r="R203" s="357"/>
      <c r="S203" s="355">
        <f>IF($I$193="0日",0,ROUNDDOWN(SUM($S$139,$O$149,$O$163,$O$173)*$M$192,-1))</f>
        <v>0</v>
      </c>
      <c r="T203" s="357"/>
      <c r="U203" s="354">
        <f>IF($I$193="0日",0,ROUNDDOWN(SUM($U$139,$U$149,$U$163,$O$173)*$M$192,-1))</f>
        <v>0</v>
      </c>
      <c r="V203" s="355"/>
      <c r="W203" s="508"/>
      <c r="X203" s="509"/>
      <c r="Y203" s="509"/>
      <c r="Z203" s="510"/>
    </row>
    <row r="204" spans="1:31" s="183" customFormat="1" ht="13.5" hidden="1" customHeight="1">
      <c r="A204" s="221"/>
      <c r="B204" s="435"/>
      <c r="C204" s="491" t="s">
        <v>122</v>
      </c>
      <c r="D204" s="492"/>
      <c r="E204" s="492"/>
      <c r="F204" s="492"/>
      <c r="G204" s="492"/>
      <c r="H204" s="682"/>
      <c r="I204" s="500"/>
      <c r="J204" s="501"/>
      <c r="K204" s="463" t="s">
        <v>46</v>
      </c>
      <c r="L204" s="464"/>
      <c r="M204" s="678"/>
      <c r="N204" s="679"/>
      <c r="O204" s="354">
        <f>O201-O207</f>
        <v>0</v>
      </c>
      <c r="P204" s="355"/>
      <c r="Q204" s="355"/>
      <c r="R204" s="357"/>
      <c r="S204" s="355">
        <f>S201-S207</f>
        <v>0</v>
      </c>
      <c r="T204" s="357"/>
      <c r="U204" s="354">
        <f>U201-U207</f>
        <v>0</v>
      </c>
      <c r="V204" s="355"/>
      <c r="W204" s="355"/>
      <c r="X204" s="357"/>
      <c r="Y204" s="355">
        <f>Y201-Y207</f>
        <v>0</v>
      </c>
      <c r="Z204" s="357"/>
      <c r="AA204" s="187"/>
    </row>
    <row r="205" spans="1:31" s="183" customFormat="1" ht="13.5" hidden="1" customHeight="1">
      <c r="A205" s="221"/>
      <c r="B205" s="435"/>
      <c r="C205" s="493"/>
      <c r="D205" s="448"/>
      <c r="E205" s="448"/>
      <c r="F205" s="448"/>
      <c r="G205" s="448"/>
      <c r="H205" s="449"/>
      <c r="I205" s="500"/>
      <c r="J205" s="501"/>
      <c r="K205" s="463" t="s">
        <v>47</v>
      </c>
      <c r="L205" s="464"/>
      <c r="M205" s="678"/>
      <c r="N205" s="679"/>
      <c r="O205" s="354">
        <f>O202-O208</f>
        <v>0</v>
      </c>
      <c r="P205" s="355"/>
      <c r="Q205" s="355"/>
      <c r="R205" s="357"/>
      <c r="S205" s="355">
        <f>S202-S208</f>
        <v>0</v>
      </c>
      <c r="T205" s="357"/>
      <c r="U205" s="354">
        <f>U202-U208</f>
        <v>0</v>
      </c>
      <c r="V205" s="355"/>
      <c r="W205" s="355"/>
      <c r="X205" s="357"/>
      <c r="Y205" s="355">
        <f>Y202-Y208</f>
        <v>0</v>
      </c>
      <c r="Z205" s="357"/>
    </row>
    <row r="206" spans="1:31" s="183" customFormat="1" ht="13.5" hidden="1" customHeight="1">
      <c r="A206" s="221"/>
      <c r="B206" s="435"/>
      <c r="C206" s="683"/>
      <c r="D206" s="684"/>
      <c r="E206" s="684"/>
      <c r="F206" s="684"/>
      <c r="G206" s="684"/>
      <c r="H206" s="685"/>
      <c r="I206" s="500"/>
      <c r="J206" s="501"/>
      <c r="K206" s="463" t="s">
        <v>463</v>
      </c>
      <c r="L206" s="464"/>
      <c r="M206" s="678"/>
      <c r="N206" s="679"/>
      <c r="O206" s="354">
        <f>O203-O209</f>
        <v>0</v>
      </c>
      <c r="P206" s="355"/>
      <c r="Q206" s="355"/>
      <c r="R206" s="357"/>
      <c r="S206" s="355">
        <f>S203-S209</f>
        <v>0</v>
      </c>
      <c r="T206" s="357"/>
      <c r="U206" s="354">
        <f>U203-U209</f>
        <v>0</v>
      </c>
      <c r="V206" s="355"/>
      <c r="W206" s="508"/>
      <c r="X206" s="509"/>
      <c r="Y206" s="509"/>
      <c r="Z206" s="510"/>
    </row>
    <row r="207" spans="1:31" s="183" customFormat="1" ht="13.5" customHeight="1">
      <c r="A207" s="221"/>
      <c r="B207" s="435"/>
      <c r="C207" s="492" t="s">
        <v>9</v>
      </c>
      <c r="D207" s="492"/>
      <c r="E207" s="492"/>
      <c r="F207" s="492"/>
      <c r="G207" s="492"/>
      <c r="H207" s="682"/>
      <c r="I207" s="500"/>
      <c r="J207" s="501"/>
      <c r="K207" s="459" t="s">
        <v>46</v>
      </c>
      <c r="L207" s="460"/>
      <c r="M207" s="678"/>
      <c r="N207" s="679"/>
      <c r="O207" s="354">
        <f>IF($I$193="0日",0,ROUNDDOWN(SUM($O$148,$O$167,$O$175)*$M$192,-1))</f>
        <v>0</v>
      </c>
      <c r="P207" s="355"/>
      <c r="Q207" s="355"/>
      <c r="R207" s="357"/>
      <c r="S207" s="355">
        <f>IF($I$193="0日",0,ROUNDDOWN(SUM($O$148,$O$167,$O$175)*$M$192,-1))</f>
        <v>0</v>
      </c>
      <c r="T207" s="357"/>
      <c r="U207" s="354">
        <f>IF($I$193="0日",0,ROUNDDOWN(SUM($U$148,$U$167,$O$175)*$M$192,-1))</f>
        <v>0</v>
      </c>
      <c r="V207" s="355"/>
      <c r="W207" s="355"/>
      <c r="X207" s="357"/>
      <c r="Y207" s="355">
        <f>IF($I$193="0日",0,ROUNDDOWN(SUM($Y$148,$Y$168,$O$175)*$M$192,-1))</f>
        <v>0</v>
      </c>
      <c r="Z207" s="357"/>
      <c r="AA207" s="187"/>
      <c r="AB207" s="187"/>
      <c r="AC207" s="187"/>
      <c r="AD207" s="187"/>
      <c r="AE207" s="187"/>
    </row>
    <row r="208" spans="1:31" s="183" customFormat="1" ht="13.5" customHeight="1">
      <c r="A208" s="221"/>
      <c r="B208" s="435"/>
      <c r="C208" s="448"/>
      <c r="D208" s="448"/>
      <c r="E208" s="448"/>
      <c r="F208" s="448"/>
      <c r="G208" s="448"/>
      <c r="H208" s="449"/>
      <c r="I208" s="500"/>
      <c r="J208" s="501"/>
      <c r="K208" s="457" t="s">
        <v>47</v>
      </c>
      <c r="L208" s="458"/>
      <c r="M208" s="678"/>
      <c r="N208" s="679"/>
      <c r="O208" s="354">
        <f>IF($I$193="0日",0,ROUNDDOWN(SUM($O$149,$O$167,$O$175)*$M$192,-1))</f>
        <v>0</v>
      </c>
      <c r="P208" s="355"/>
      <c r="Q208" s="355"/>
      <c r="R208" s="357"/>
      <c r="S208" s="355">
        <f>IF($I$193="0日",0,ROUNDDOWN(SUM($O$149,$O$167,$O$175)*$M$192,-1))</f>
        <v>0</v>
      </c>
      <c r="T208" s="357"/>
      <c r="U208" s="354">
        <f>IF($I$193="0日",0,ROUNDDOWN(SUM($U$149,$U$167,$O$175)*$M$192,-1))</f>
        <v>0</v>
      </c>
      <c r="V208" s="355"/>
      <c r="W208" s="355"/>
      <c r="X208" s="357"/>
      <c r="Y208" s="355">
        <f>IF($I$193="0日",0,ROUNDDOWN(SUM($Y$149,$Y$168,$O$175)*$M$192,-1))</f>
        <v>0</v>
      </c>
      <c r="Z208" s="357"/>
    </row>
    <row r="209" spans="1:47" s="183" customFormat="1" ht="13.5" customHeight="1">
      <c r="A209" s="222"/>
      <c r="B209" s="235"/>
      <c r="C209" s="497"/>
      <c r="D209" s="497"/>
      <c r="E209" s="497"/>
      <c r="F209" s="497"/>
      <c r="G209" s="497"/>
      <c r="H209" s="842"/>
      <c r="I209" s="502"/>
      <c r="J209" s="503"/>
      <c r="K209" s="463" t="s">
        <v>463</v>
      </c>
      <c r="L209" s="464"/>
      <c r="M209" s="680"/>
      <c r="N209" s="681"/>
      <c r="O209" s="354">
        <f>IF($I$193="0日",0,ROUNDDOWN(SUM($O$149,$O$167,$O$175)*$M$192,-1))</f>
        <v>0</v>
      </c>
      <c r="P209" s="355"/>
      <c r="Q209" s="355"/>
      <c r="R209" s="357"/>
      <c r="S209" s="355">
        <f>IF($I$193="0日",0,ROUNDDOWN(SUM($O$149,$O$167,$O$175)*$M$192,-1))</f>
        <v>0</v>
      </c>
      <c r="T209" s="357"/>
      <c r="U209" s="573">
        <f>IF($I$193="0日",0,ROUNDDOWN(SUM($U$149,$U$167,$O$175)*$M$192,-1))</f>
        <v>0</v>
      </c>
      <c r="V209" s="574"/>
      <c r="W209" s="508"/>
      <c r="X209" s="509"/>
      <c r="Y209" s="509"/>
      <c r="Z209" s="510"/>
    </row>
    <row r="210" spans="1:47" s="183" customFormat="1" ht="13.5" customHeight="1">
      <c r="A210" s="409" t="s">
        <v>44</v>
      </c>
      <c r="B210" s="425" t="s">
        <v>470</v>
      </c>
      <c r="C210" s="539"/>
      <c r="D210" s="539"/>
      <c r="E210" s="539"/>
      <c r="F210" s="539"/>
      <c r="G210" s="539"/>
      <c r="H210" s="540"/>
      <c r="I210" s="522"/>
      <c r="J210" s="572"/>
      <c r="K210" s="430" t="s">
        <v>46</v>
      </c>
      <c r="L210" s="431"/>
      <c r="M210" s="388" t="e">
        <f ca="1">IF(OFFSET(INDIRECT(計算用!$D$3),4,計算用!D35)&lt;1,OFFSET(INDIRECT(計算用!$D$3),4,計算用!D35),"数値を直接入力")</f>
        <v>#N/A</v>
      </c>
      <c r="N210" s="389"/>
      <c r="O210" s="375">
        <f>IFERROR(IF($I$210="適用",ROUNDDOWN(SUM($O$137,$O$148,$O$169,$O$173,$O$176,$O$177,$O$182,$O$183,$O$189,$O$192)*$M$210,-1),0),0)</f>
        <v>0</v>
      </c>
      <c r="P210" s="376"/>
      <c r="Q210" s="376"/>
      <c r="R210" s="378"/>
      <c r="S210" s="376">
        <f>IFERROR(IF($I$210="適用",ROUNDDOWN(SUM($S$137,$O$148,$O$169,$O$173,$O$176,$O$177,$O$182,$S$183,$O$189,$S$192)*$M$210,-1),0),0)</f>
        <v>0</v>
      </c>
      <c r="T210" s="378"/>
      <c r="U210" s="375">
        <f>IFERROR(IF($I$210="適用",ROUNDDOWN(SUM($O$137,$U$148,$O$169,$O$173,$O$176,$O$177,$O$182,$U$183,$O$189,$U$192)*$M$210,-1),0),0)</f>
        <v>0</v>
      </c>
      <c r="V210" s="376"/>
      <c r="W210" s="376"/>
      <c r="X210" s="378"/>
      <c r="Y210" s="376">
        <f>IFERROR(IF($I$210="適用",ROUNDDOWN(SUM($O$137,$Y$148,$O$169,$O$173,$O$176,$O$177,$O$182,$Y$183,$O$189,$Y$192)*$M$210,-1),0),0)</f>
        <v>0</v>
      </c>
      <c r="Z210" s="378"/>
      <c r="AA210" s="236"/>
      <c r="AB210" s="187"/>
      <c r="AC210" s="187"/>
      <c r="AD210" s="187"/>
    </row>
    <row r="211" spans="1:47" s="183" customFormat="1" ht="13.5" customHeight="1">
      <c r="A211" s="410"/>
      <c r="B211" s="541"/>
      <c r="C211" s="542"/>
      <c r="D211" s="542"/>
      <c r="E211" s="542"/>
      <c r="F211" s="542"/>
      <c r="G211" s="542"/>
      <c r="H211" s="543"/>
      <c r="I211" s="498"/>
      <c r="J211" s="499"/>
      <c r="K211" s="457" t="s">
        <v>47</v>
      </c>
      <c r="L211" s="458"/>
      <c r="M211" s="719"/>
      <c r="N211" s="720"/>
      <c r="O211" s="354">
        <f>IFERROR(IF($I$210="適用",ROUNDDOWN(SUM($O$138,$O$149,$O$169,$O$173,$O$176,$O$177,$O$182,$O$184,$O$189,$O$193)*$M$210,-1),0),0)</f>
        <v>0</v>
      </c>
      <c r="P211" s="355"/>
      <c r="Q211" s="355"/>
      <c r="R211" s="357"/>
      <c r="S211" s="355">
        <f>IFERROR(IF($I$210="適用",ROUNDDOWN(SUM($S$138,$O$149,$O$169,$O$173,$O$176,$O$177,$O$182,$S$184,$O$189,$S$193)*$M$210,-1),0),0)</f>
        <v>0</v>
      </c>
      <c r="T211" s="357"/>
      <c r="U211" s="354">
        <f>IFERROR(IF($I$210="適用",ROUNDDOWN(SUM($O$138,$U$149,$O$169,$O$173,$O$176,$O$177,$O$182,$U$184,$O$189,$U$193)*$M$210,-1),0),0)</f>
        <v>0</v>
      </c>
      <c r="V211" s="355"/>
      <c r="W211" s="355"/>
      <c r="X211" s="357"/>
      <c r="Y211" s="355">
        <f>IFERROR(IF($I$210="適用",ROUNDDOWN(SUM($O$138,$Y$149,$O$169,$O$173,$O$176,$O$177,$O$182,$Y$184,$O$189,$Y$193)*$M$210,-1),0),0)</f>
        <v>0</v>
      </c>
      <c r="Z211" s="357"/>
    </row>
    <row r="212" spans="1:47" s="183" customFormat="1" ht="13.5" customHeight="1">
      <c r="A212" s="232"/>
      <c r="B212" s="237"/>
      <c r="C212" s="238"/>
      <c r="D212" s="238"/>
      <c r="E212" s="238"/>
      <c r="F212" s="238"/>
      <c r="G212" s="238"/>
      <c r="H212" s="239"/>
      <c r="I212" s="500"/>
      <c r="J212" s="501"/>
      <c r="K212" s="463" t="s">
        <v>463</v>
      </c>
      <c r="L212" s="464"/>
      <c r="M212" s="390"/>
      <c r="N212" s="391"/>
      <c r="O212" s="354">
        <f>IFERROR(IF($I$210="適用",ROUNDDOWN(SUM($O$139,$O$149,$O$169,$O$173,$O$176,$O$177,$O$182,$O$184,$O$189,$O$193)*$M$210,-1),0),0)</f>
        <v>0</v>
      </c>
      <c r="P212" s="355"/>
      <c r="Q212" s="355"/>
      <c r="R212" s="357"/>
      <c r="S212" s="355">
        <f>IFERROR(IF($I$210="適用",ROUNDDOWN(SUM($S$139,$O$149,$O$169,$O$173,$O$176,$O$177,$O$182,$S$184,$O$189,$S$193)*$M$210,-1),0),0)</f>
        <v>0</v>
      </c>
      <c r="T212" s="357"/>
      <c r="U212" s="354">
        <f>IFERROR(IF($I$210="適用",ROUNDDOWN(SUM($U$139,$U$149,$O$169,$O$173,$O$176,$O$177,$O$182,$U$184,$O$189,$U$193)*$M$210,-1),0),0)</f>
        <v>0</v>
      </c>
      <c r="V212" s="355"/>
      <c r="W212" s="508"/>
      <c r="X212" s="509"/>
      <c r="Y212" s="509"/>
      <c r="Z212" s="510"/>
    </row>
    <row r="213" spans="1:47" s="183" customFormat="1" ht="13.5" hidden="1" customHeight="1">
      <c r="A213" s="221"/>
      <c r="B213" s="688"/>
      <c r="C213" s="544" t="s">
        <v>122</v>
      </c>
      <c r="D213" s="545"/>
      <c r="E213" s="545"/>
      <c r="F213" s="545"/>
      <c r="G213" s="545"/>
      <c r="H213" s="546"/>
      <c r="I213" s="500"/>
      <c r="J213" s="501"/>
      <c r="K213" s="463" t="s">
        <v>46</v>
      </c>
      <c r="L213" s="464"/>
      <c r="M213" s="270"/>
      <c r="N213" s="271"/>
      <c r="O213" s="354">
        <f>O210-O216</f>
        <v>0</v>
      </c>
      <c r="P213" s="355"/>
      <c r="Q213" s="355"/>
      <c r="R213" s="357"/>
      <c r="S213" s="355">
        <f>S210-S216</f>
        <v>0</v>
      </c>
      <c r="T213" s="357"/>
      <c r="U213" s="354">
        <f>U210-U216</f>
        <v>0</v>
      </c>
      <c r="V213" s="355"/>
      <c r="W213" s="355"/>
      <c r="X213" s="357"/>
      <c r="Y213" s="355">
        <f>Y210-Y216</f>
        <v>0</v>
      </c>
      <c r="Z213" s="357"/>
      <c r="AA213" s="187"/>
    </row>
    <row r="214" spans="1:47" s="183" customFormat="1" ht="13.5" hidden="1" customHeight="1">
      <c r="A214" s="221"/>
      <c r="B214" s="688"/>
      <c r="C214" s="547"/>
      <c r="D214" s="548"/>
      <c r="E214" s="548"/>
      <c r="F214" s="548"/>
      <c r="G214" s="548"/>
      <c r="H214" s="549"/>
      <c r="I214" s="500"/>
      <c r="J214" s="501"/>
      <c r="K214" s="463" t="s">
        <v>47</v>
      </c>
      <c r="L214" s="464"/>
      <c r="M214" s="272"/>
      <c r="N214" s="273"/>
      <c r="O214" s="354">
        <f>O211-O217</f>
        <v>0</v>
      </c>
      <c r="P214" s="355"/>
      <c r="Q214" s="355"/>
      <c r="R214" s="357"/>
      <c r="S214" s="355">
        <f>S211-S217</f>
        <v>0</v>
      </c>
      <c r="T214" s="357"/>
      <c r="U214" s="354">
        <f>U211-U217</f>
        <v>0</v>
      </c>
      <c r="V214" s="355"/>
      <c r="W214" s="355"/>
      <c r="X214" s="357"/>
      <c r="Y214" s="355">
        <f>Y211-Y217</f>
        <v>0</v>
      </c>
      <c r="Z214" s="357"/>
      <c r="AA214" s="202">
        <v>0</v>
      </c>
      <c r="AB214" s="191">
        <v>1</v>
      </c>
      <c r="AC214" s="191">
        <v>2</v>
      </c>
      <c r="AD214" s="191">
        <v>3</v>
      </c>
      <c r="AE214" s="191">
        <v>4</v>
      </c>
      <c r="AF214" s="191">
        <v>5</v>
      </c>
      <c r="AG214" s="191">
        <v>6</v>
      </c>
      <c r="AH214" s="191">
        <v>7</v>
      </c>
      <c r="AI214" s="191">
        <v>8</v>
      </c>
      <c r="AJ214" s="191">
        <v>9</v>
      </c>
      <c r="AK214" s="191">
        <v>10</v>
      </c>
      <c r="AL214" s="191">
        <v>11</v>
      </c>
      <c r="AM214" s="191">
        <v>12</v>
      </c>
      <c r="AN214" s="191">
        <v>13</v>
      </c>
      <c r="AO214" s="191">
        <v>14</v>
      </c>
      <c r="AP214" s="191">
        <v>15</v>
      </c>
      <c r="AQ214" s="191">
        <v>16</v>
      </c>
      <c r="AR214" s="191">
        <v>17</v>
      </c>
      <c r="AS214" s="191">
        <v>18</v>
      </c>
      <c r="AT214" s="191">
        <v>19</v>
      </c>
      <c r="AU214" s="191">
        <v>20</v>
      </c>
    </row>
    <row r="215" spans="1:47" s="183" customFormat="1" ht="13.5" hidden="1" customHeight="1">
      <c r="A215" s="221"/>
      <c r="B215" s="688"/>
      <c r="C215" s="547"/>
      <c r="D215" s="548"/>
      <c r="E215" s="548"/>
      <c r="F215" s="548"/>
      <c r="G215" s="548"/>
      <c r="H215" s="549"/>
      <c r="I215" s="500"/>
      <c r="J215" s="501"/>
      <c r="K215" s="463" t="s">
        <v>463</v>
      </c>
      <c r="L215" s="464"/>
      <c r="M215" s="274"/>
      <c r="N215" s="275"/>
      <c r="O215" s="354">
        <f>O212-O218</f>
        <v>0</v>
      </c>
      <c r="P215" s="355"/>
      <c r="Q215" s="355"/>
      <c r="R215" s="357"/>
      <c r="S215" s="355">
        <f>S212-S218</f>
        <v>0</v>
      </c>
      <c r="T215" s="357"/>
      <c r="U215" s="354">
        <f>U212-U218</f>
        <v>0</v>
      </c>
      <c r="V215" s="355"/>
      <c r="W215" s="508"/>
      <c r="X215" s="509"/>
      <c r="Y215" s="509"/>
      <c r="Z215" s="510"/>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row>
    <row r="216" spans="1:47" s="183" customFormat="1" ht="13.5" customHeight="1">
      <c r="A216" s="221"/>
      <c r="B216" s="688"/>
      <c r="C216" s="607" t="s">
        <v>9</v>
      </c>
      <c r="D216" s="608"/>
      <c r="E216" s="608"/>
      <c r="F216" s="608"/>
      <c r="G216" s="608"/>
      <c r="H216" s="609"/>
      <c r="I216" s="500"/>
      <c r="J216" s="501"/>
      <c r="K216" s="459" t="s">
        <v>46</v>
      </c>
      <c r="L216" s="460"/>
      <c r="M216" s="270"/>
      <c r="N216" s="271"/>
      <c r="O216" s="354">
        <f>IFERROR(IF($I$210="適用",ROUNDDOWN(SUM($O$148,$O$172,$O$187,$O$191,$O$198,$O$175)*$M$210,-1),0),0)</f>
        <v>0</v>
      </c>
      <c r="P216" s="355"/>
      <c r="Q216" s="355"/>
      <c r="R216" s="357"/>
      <c r="S216" s="355">
        <f>IFERROR(IF($I$210="適用",ROUNDDOWN(SUM($O$148,$O$172,$S$187,$O$191,$S$198,$O$175)*$M$210,-1),0),0)</f>
        <v>0</v>
      </c>
      <c r="T216" s="357"/>
      <c r="U216" s="354">
        <f>IFERROR(IF($I$210="適用",ROUNDDOWN(SUM($U$148,$O$172,$U$187,$O$191,$U$198,$O$175)*$M$210,-1),0),0)</f>
        <v>0</v>
      </c>
      <c r="V216" s="355"/>
      <c r="W216" s="355"/>
      <c r="X216" s="357"/>
      <c r="Y216" s="355">
        <f>IFERROR(IF($I$210="適用",ROUNDDOWN(SUM($Y$148,$O$172,$Y$187,$O$191,$Y$198,$O$175)*$M$210,-1),0),0)</f>
        <v>0</v>
      </c>
      <c r="Z216" s="357"/>
    </row>
    <row r="217" spans="1:47" s="183" customFormat="1" ht="13.5" customHeight="1">
      <c r="A217" s="221"/>
      <c r="B217" s="688"/>
      <c r="C217" s="610"/>
      <c r="D217" s="548"/>
      <c r="E217" s="548"/>
      <c r="F217" s="548"/>
      <c r="G217" s="548"/>
      <c r="H217" s="549"/>
      <c r="I217" s="500"/>
      <c r="J217" s="501"/>
      <c r="K217" s="457" t="s">
        <v>47</v>
      </c>
      <c r="L217" s="458"/>
      <c r="M217" s="272"/>
      <c r="N217" s="273"/>
      <c r="O217" s="354">
        <f>IFERROR(IF($I$210="適用",ROUNDDOWN(SUM($O$149,$O$172,$O$188,$O$191,$O$199,$O$175)*$M$210,-1),0),0)</f>
        <v>0</v>
      </c>
      <c r="P217" s="355"/>
      <c r="Q217" s="355"/>
      <c r="R217" s="357"/>
      <c r="S217" s="355">
        <f>IFERROR(IF($I$210="適用",ROUNDDOWN(SUM($O$149,$O$172,$S$188,$O$191,$S$199,$O$175)*$M$210,-1),0),0)</f>
        <v>0</v>
      </c>
      <c r="T217" s="357"/>
      <c r="U217" s="354">
        <f>IFERROR(IF($I$210="適用",ROUNDDOWN(SUM($U$149,$O$172,$U$188,$O$191,$U$199,$O$175)*$M$210,-1),0),0)</f>
        <v>0</v>
      </c>
      <c r="V217" s="355"/>
      <c r="W217" s="355"/>
      <c r="X217" s="357"/>
      <c r="Y217" s="355">
        <f>IFERROR(IF($I$210="適用",ROUNDDOWN(SUM($Y$149,$O$172,$Y$188,$O$191,$Y$199,$O$175)*$M$210,-1),0),0)</f>
        <v>0</v>
      </c>
      <c r="Z217" s="357"/>
      <c r="AA217" s="240" t="s">
        <v>131</v>
      </c>
      <c r="AB217" s="241" t="s">
        <v>132</v>
      </c>
      <c r="AC217" s="241" t="s">
        <v>133</v>
      </c>
      <c r="AD217" s="241" t="s">
        <v>134</v>
      </c>
      <c r="AE217" s="241" t="s">
        <v>84</v>
      </c>
    </row>
    <row r="218" spans="1:47" s="183" customFormat="1" ht="13.5" customHeight="1">
      <c r="A218" s="222"/>
      <c r="B218" s="689"/>
      <c r="C218" s="611"/>
      <c r="D218" s="553"/>
      <c r="E218" s="553"/>
      <c r="F218" s="553"/>
      <c r="G218" s="553"/>
      <c r="H218" s="554"/>
      <c r="I218" s="502"/>
      <c r="J218" s="503"/>
      <c r="K218" s="463" t="s">
        <v>463</v>
      </c>
      <c r="L218" s="464"/>
      <c r="M218" s="274"/>
      <c r="N218" s="275"/>
      <c r="O218" s="354">
        <f>IFERROR(IF($I$210="適用",ROUNDDOWN(SUM($O$149,$O$172,$O$188,$O$191,$O$199,$O$175)*$M$210,-1),0),0)</f>
        <v>0</v>
      </c>
      <c r="P218" s="355"/>
      <c r="Q218" s="355"/>
      <c r="R218" s="357"/>
      <c r="S218" s="355">
        <f>IFERROR(IF($I$210="適用",ROUNDDOWN(SUM($O$149,$O$172,$S$188,$O$191,$S$199,$O$175)*$M$210,-1),0),0)</f>
        <v>0</v>
      </c>
      <c r="T218" s="357"/>
      <c r="U218" s="573">
        <f>IFERROR(IF($I$210="適用",ROUNDDOWN(SUM($U$149,$O$172,$U$188,$O$191,$U$199,$O$175)*$M$210,-1),0),0)</f>
        <v>0</v>
      </c>
      <c r="V218" s="574"/>
      <c r="W218" s="814"/>
      <c r="X218" s="815"/>
      <c r="Y218" s="815"/>
      <c r="Z218" s="816"/>
      <c r="AA218" s="242"/>
      <c r="AB218" s="242"/>
      <c r="AC218" s="242"/>
      <c r="AD218" s="242"/>
      <c r="AE218" s="242"/>
    </row>
    <row r="219" spans="1:47" s="183" customFormat="1" ht="13.5" customHeight="1">
      <c r="A219" s="409" t="s">
        <v>44</v>
      </c>
      <c r="B219" s="425" t="s">
        <v>284</v>
      </c>
      <c r="C219" s="539"/>
      <c r="D219" s="539"/>
      <c r="E219" s="539"/>
      <c r="F219" s="539"/>
      <c r="G219" s="539"/>
      <c r="H219" s="539"/>
      <c r="I219" s="674"/>
      <c r="J219" s="675"/>
      <c r="K219" s="430" t="s">
        <v>46</v>
      </c>
      <c r="L219" s="431"/>
      <c r="M219" s="676"/>
      <c r="N219" s="677"/>
      <c r="O219" s="376">
        <f>IFERROR(IF($I$210="適用",ROUNDDOWN(SUM($O$137,$O$148,$O$163,$O$169,$O$173,$O$176,$O$177,$O$182,$O$183,$O$189,$O$201)*$M$210,-1),0),0)</f>
        <v>0</v>
      </c>
      <c r="P219" s="376"/>
      <c r="Q219" s="376"/>
      <c r="R219" s="378"/>
      <c r="S219" s="376">
        <f>IFERROR(IF($I$210="適用",ROUNDDOWN(SUM($S$137,$O$148,$O$163,$O$169,$O$173,$O$176,$O$177,$O$182,$S$183,$O$189,$S$201)*$M$210,-1),0),0)</f>
        <v>0</v>
      </c>
      <c r="T219" s="378"/>
      <c r="U219" s="375">
        <f>IFERROR(IF($I$210="適用",ROUNDDOWN(SUM($O$137,$U$148,$U$163,$O$169,$O$173,$O$176,$O$177,$O$182,$U$183,$O$189,$U$201)*$M$210,-1),0),0)</f>
        <v>0</v>
      </c>
      <c r="V219" s="376"/>
      <c r="W219" s="376"/>
      <c r="X219" s="378"/>
      <c r="Y219" s="376">
        <f>IFERROR(IF($I$210="適用",ROUNDDOWN(SUM($O$137,$Y$148,$Y$164,$O$169,$O$173,$O$176,$O$177,$O$182,$Y$183,$O$189,$Y$201)*$M$210,-1),0),0)</f>
        <v>0</v>
      </c>
      <c r="Z219" s="378"/>
      <c r="AA219" s="213"/>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row>
    <row r="220" spans="1:47" s="183" customFormat="1" ht="13.5" customHeight="1">
      <c r="A220" s="410"/>
      <c r="B220" s="541"/>
      <c r="C220" s="542"/>
      <c r="D220" s="542"/>
      <c r="E220" s="542"/>
      <c r="F220" s="542"/>
      <c r="G220" s="542"/>
      <c r="H220" s="542"/>
      <c r="I220" s="500"/>
      <c r="J220" s="501"/>
      <c r="K220" s="457" t="s">
        <v>47</v>
      </c>
      <c r="L220" s="458"/>
      <c r="M220" s="678"/>
      <c r="N220" s="679"/>
      <c r="O220" s="355">
        <f>IFERROR(IF($I$210="適用",ROUNDDOWN(SUM($O$138,$O$149,$O$163,$O$169,$O$173,$O$176,$O$177,$O$182,$O$184,$O$189,$O$202)*$M$210,-1),0),0)</f>
        <v>0</v>
      </c>
      <c r="P220" s="355"/>
      <c r="Q220" s="355"/>
      <c r="R220" s="357"/>
      <c r="S220" s="355">
        <f>IFERROR(IF($I$210="適用",ROUNDDOWN(SUM($S$138,$O$149,$O$163,$O$169,$O$173,$O$176,$O$177,$O$182,$S$184,$O$189,$S$202)*$M$210,-1),0),0)</f>
        <v>0</v>
      </c>
      <c r="T220" s="357"/>
      <c r="U220" s="354">
        <f>IFERROR(IF($I$210="適用",ROUNDDOWN(SUM($O$138,$U$149,$U$163,$O$169,$O$173,$O$176,$O$177,$O$182,$U$184,$O$189,$U$202)*$M$210,-1),0),0)</f>
        <v>0</v>
      </c>
      <c r="V220" s="355"/>
      <c r="W220" s="355"/>
      <c r="X220" s="357"/>
      <c r="Y220" s="355">
        <f>IFERROR(IF($I$210="適用",ROUNDDOWN(SUM($O$138,$Y$149,$Y$164,$O$169,$O$173,$O$176,$O$177,$O$182,$Y$184,$O$189,$Y$202)*$M$210,-1),0),0)</f>
        <v>0</v>
      </c>
      <c r="Z220" s="357"/>
      <c r="AA220" s="213"/>
      <c r="AB220" s="187"/>
      <c r="AC220" s="187"/>
      <c r="AD220" s="187"/>
      <c r="AE220" s="187"/>
      <c r="AF220" s="187"/>
      <c r="AG220" s="187"/>
      <c r="AH220" s="187"/>
      <c r="AI220" s="187"/>
      <c r="AJ220" s="187"/>
      <c r="AK220" s="187"/>
      <c r="AL220" s="187"/>
      <c r="AM220" s="187"/>
      <c r="AN220" s="187"/>
      <c r="AO220" s="187"/>
      <c r="AP220" s="187"/>
      <c r="AQ220" s="187"/>
      <c r="AR220" s="187"/>
      <c r="AS220" s="187"/>
      <c r="AT220" s="187"/>
      <c r="AU220" s="187"/>
    </row>
    <row r="221" spans="1:47" s="183" customFormat="1" ht="13.5" customHeight="1">
      <c r="A221" s="232"/>
      <c r="B221" s="237"/>
      <c r="C221" s="238"/>
      <c r="D221" s="238"/>
      <c r="E221" s="238"/>
      <c r="F221" s="238"/>
      <c r="G221" s="238"/>
      <c r="H221" s="238"/>
      <c r="I221" s="500"/>
      <c r="J221" s="501"/>
      <c r="K221" s="463" t="s">
        <v>463</v>
      </c>
      <c r="L221" s="464"/>
      <c r="M221" s="678"/>
      <c r="N221" s="679"/>
      <c r="O221" s="355">
        <f>IFERROR(IF($I$210="適用",ROUNDDOWN(SUM($O$139,$O$149,$O$163,$O$169,$O$173,$O$176,$O$177,$O$182,$O$184,$O$189,$O$202)*$M$210,-1),0),0)</f>
        <v>0</v>
      </c>
      <c r="P221" s="355"/>
      <c r="Q221" s="355"/>
      <c r="R221" s="357"/>
      <c r="S221" s="355">
        <f>IFERROR(IF($I$210="適用",ROUNDDOWN(SUM($S$139,$O$149,$O$163,$O$169,$O$173,$O$176,$O$177,$O$182,$S$184,$O$189,$S$202)*$M$210,-1),0),0)</f>
        <v>0</v>
      </c>
      <c r="T221" s="357"/>
      <c r="U221" s="354">
        <f>IFERROR(IF($I$210="適用",ROUNDDOWN(SUM($U$139,$U$149,$U$163,$O$169,$O$173,$O$176,$O$177,$O$182,$U$184,$O$189,$U$202)*$M$210,-1),0),0)</f>
        <v>0</v>
      </c>
      <c r="V221" s="355"/>
      <c r="W221" s="508"/>
      <c r="X221" s="509"/>
      <c r="Y221" s="509"/>
      <c r="Z221" s="510"/>
      <c r="AA221" s="213"/>
      <c r="AB221" s="187"/>
      <c r="AC221" s="187"/>
      <c r="AD221" s="187"/>
      <c r="AE221" s="187"/>
      <c r="AF221" s="187"/>
      <c r="AG221" s="187"/>
      <c r="AH221" s="187"/>
      <c r="AI221" s="187"/>
      <c r="AJ221" s="187"/>
      <c r="AK221" s="187"/>
      <c r="AL221" s="187"/>
      <c r="AM221" s="187"/>
      <c r="AN221" s="187"/>
      <c r="AO221" s="187"/>
      <c r="AP221" s="187"/>
      <c r="AQ221" s="187"/>
      <c r="AR221" s="187"/>
      <c r="AS221" s="187"/>
      <c r="AT221" s="187"/>
      <c r="AU221" s="187"/>
    </row>
    <row r="222" spans="1:47" s="183" customFormat="1" ht="13.5" hidden="1" customHeight="1">
      <c r="A222" s="221"/>
      <c r="B222" s="435"/>
      <c r="C222" s="544" t="s">
        <v>122</v>
      </c>
      <c r="D222" s="545"/>
      <c r="E222" s="545"/>
      <c r="F222" s="545"/>
      <c r="G222" s="545"/>
      <c r="H222" s="545"/>
      <c r="I222" s="500"/>
      <c r="J222" s="501"/>
      <c r="K222" s="463" t="s">
        <v>46</v>
      </c>
      <c r="L222" s="464"/>
      <c r="M222" s="678"/>
      <c r="N222" s="679"/>
      <c r="O222" s="355">
        <f>O219-O225</f>
        <v>0</v>
      </c>
      <c r="P222" s="355"/>
      <c r="Q222" s="355"/>
      <c r="R222" s="357"/>
      <c r="S222" s="355">
        <f>S219-S225</f>
        <v>0</v>
      </c>
      <c r="T222" s="357"/>
      <c r="U222" s="354">
        <f>U219-U225</f>
        <v>0</v>
      </c>
      <c r="V222" s="355"/>
      <c r="W222" s="355"/>
      <c r="X222" s="357"/>
      <c r="Y222" s="355">
        <f>Y219-Y225</f>
        <v>0</v>
      </c>
      <c r="Z222" s="357"/>
      <c r="AA222" s="213"/>
      <c r="AB222" s="187"/>
      <c r="AC222" s="187"/>
      <c r="AD222" s="187"/>
      <c r="AE222" s="187"/>
      <c r="AF222" s="187"/>
      <c r="AG222" s="187"/>
      <c r="AH222" s="187"/>
      <c r="AI222" s="187"/>
      <c r="AJ222" s="187"/>
      <c r="AK222" s="187"/>
      <c r="AL222" s="187"/>
      <c r="AM222" s="187"/>
      <c r="AN222" s="187"/>
      <c r="AO222" s="187"/>
      <c r="AP222" s="187"/>
      <c r="AQ222" s="187"/>
      <c r="AR222" s="187"/>
      <c r="AS222" s="187"/>
      <c r="AT222" s="187"/>
      <c r="AU222" s="187"/>
    </row>
    <row r="223" spans="1:47" s="183" customFormat="1" ht="13.5" hidden="1" customHeight="1">
      <c r="A223" s="221"/>
      <c r="B223" s="435"/>
      <c r="C223" s="547"/>
      <c r="D223" s="548"/>
      <c r="E223" s="548"/>
      <c r="F223" s="548"/>
      <c r="G223" s="548"/>
      <c r="H223" s="548"/>
      <c r="I223" s="500"/>
      <c r="J223" s="501"/>
      <c r="K223" s="463" t="s">
        <v>47</v>
      </c>
      <c r="L223" s="464"/>
      <c r="M223" s="678"/>
      <c r="N223" s="679"/>
      <c r="O223" s="355">
        <f>O220-O226</f>
        <v>0</v>
      </c>
      <c r="P223" s="355"/>
      <c r="Q223" s="355"/>
      <c r="R223" s="357"/>
      <c r="S223" s="355">
        <f>S220-S226</f>
        <v>0</v>
      </c>
      <c r="T223" s="357"/>
      <c r="U223" s="354">
        <f>U220-U226</f>
        <v>0</v>
      </c>
      <c r="V223" s="355"/>
      <c r="W223" s="355"/>
      <c r="X223" s="357"/>
      <c r="Y223" s="355">
        <f>Y220-Y226</f>
        <v>0</v>
      </c>
      <c r="Z223" s="357"/>
      <c r="AA223" s="213"/>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row>
    <row r="224" spans="1:47" s="183" customFormat="1" ht="13.5" hidden="1" customHeight="1">
      <c r="A224" s="221"/>
      <c r="B224" s="435"/>
      <c r="C224" s="547"/>
      <c r="D224" s="548"/>
      <c r="E224" s="548"/>
      <c r="F224" s="548"/>
      <c r="G224" s="548"/>
      <c r="H224" s="548"/>
      <c r="I224" s="500"/>
      <c r="J224" s="501"/>
      <c r="K224" s="463" t="s">
        <v>463</v>
      </c>
      <c r="L224" s="464"/>
      <c r="M224" s="678"/>
      <c r="N224" s="679"/>
      <c r="O224" s="355">
        <f>O221-O227</f>
        <v>0</v>
      </c>
      <c r="P224" s="355"/>
      <c r="Q224" s="355"/>
      <c r="R224" s="357"/>
      <c r="S224" s="355">
        <f>S221-S227</f>
        <v>0</v>
      </c>
      <c r="T224" s="357"/>
      <c r="U224" s="354">
        <f>U221-U227</f>
        <v>0</v>
      </c>
      <c r="V224" s="355"/>
      <c r="W224" s="508"/>
      <c r="X224" s="509"/>
      <c r="Y224" s="509"/>
      <c r="Z224" s="510"/>
      <c r="AA224" s="213"/>
      <c r="AB224" s="187"/>
      <c r="AC224" s="187"/>
      <c r="AD224" s="187"/>
      <c r="AE224" s="187"/>
      <c r="AF224" s="187"/>
      <c r="AG224" s="187"/>
      <c r="AH224" s="187"/>
      <c r="AI224" s="187"/>
      <c r="AJ224" s="187"/>
      <c r="AK224" s="187"/>
      <c r="AL224" s="187"/>
      <c r="AM224" s="187"/>
      <c r="AN224" s="187"/>
      <c r="AO224" s="187"/>
      <c r="AP224" s="187"/>
      <c r="AQ224" s="187"/>
      <c r="AR224" s="187"/>
      <c r="AS224" s="187"/>
      <c r="AT224" s="187"/>
      <c r="AU224" s="187"/>
    </row>
    <row r="225" spans="1:127" s="183" customFormat="1" ht="13.5" customHeight="1">
      <c r="A225" s="221"/>
      <c r="B225" s="688"/>
      <c r="C225" s="607" t="s">
        <v>9</v>
      </c>
      <c r="D225" s="608"/>
      <c r="E225" s="608"/>
      <c r="F225" s="608"/>
      <c r="G225" s="608"/>
      <c r="H225" s="609"/>
      <c r="I225" s="500"/>
      <c r="J225" s="501"/>
      <c r="K225" s="459" t="s">
        <v>46</v>
      </c>
      <c r="L225" s="460"/>
      <c r="M225" s="678"/>
      <c r="N225" s="679"/>
      <c r="O225" s="355">
        <f>IFERROR(IF($I$210="適用",ROUNDDOWN(SUM($O$148,$O$167,$O$172,$O$187,$O$191,$O$207,$O$175)*$M$210,-1),0),0)</f>
        <v>0</v>
      </c>
      <c r="P225" s="355"/>
      <c r="Q225" s="355"/>
      <c r="R225" s="357"/>
      <c r="S225" s="355">
        <f>IFERROR(IF($I$210="適用",ROUNDDOWN(SUM($O$148,$O$167,$O$172,$S$187,$O$191,$S$207,$O$175)*$M$210,-1),0),0)</f>
        <v>0</v>
      </c>
      <c r="T225" s="357"/>
      <c r="U225" s="354">
        <f>IFERROR(IF($I$210="適用",ROUNDDOWN(SUM($U$148,$U$167,$O$172,$U$187,$O$191,$U$207,$O$175)*$M$210,-1),0),0)</f>
        <v>0</v>
      </c>
      <c r="V225" s="355"/>
      <c r="W225" s="355"/>
      <c r="X225" s="357"/>
      <c r="Y225" s="355">
        <f>IFERROR(IF($I$210="適用",ROUNDDOWN(SUM($Y$148,$Y$168,$O$172,$Y$187,$O$191,$Y$207,$O$175)*$M$210,-1),0),0)</f>
        <v>0</v>
      </c>
      <c r="Z225" s="357"/>
      <c r="AA225" s="213"/>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row>
    <row r="226" spans="1:127" s="183" customFormat="1" ht="13.5" customHeight="1">
      <c r="A226" s="221"/>
      <c r="B226" s="688"/>
      <c r="C226" s="610"/>
      <c r="D226" s="548"/>
      <c r="E226" s="548"/>
      <c r="F226" s="548"/>
      <c r="G226" s="548"/>
      <c r="H226" s="549"/>
      <c r="I226" s="500"/>
      <c r="J226" s="501"/>
      <c r="K226" s="457" t="s">
        <v>47</v>
      </c>
      <c r="L226" s="458"/>
      <c r="M226" s="678"/>
      <c r="N226" s="679"/>
      <c r="O226" s="355">
        <f>IFERROR(IF($I$210="適用",ROUNDDOWN(SUM($O$149,$O$167,$O$172,$O$188,$O$191,$O$208,$O$175)*$M$210,-1),0),0)</f>
        <v>0</v>
      </c>
      <c r="P226" s="355"/>
      <c r="Q226" s="355"/>
      <c r="R226" s="357"/>
      <c r="S226" s="355">
        <f>IFERROR(IF($I$210="適用",ROUNDDOWN(SUM($O$149,$O$167,$O$172,$S$188,$O$191,$S$208,$O$175)*$M$210,-1),0),0)</f>
        <v>0</v>
      </c>
      <c r="T226" s="357"/>
      <c r="U226" s="354">
        <f>IFERROR(IF($I$210="適用",ROUNDDOWN(SUM($U$149,$U$167,$O$172,$U$188,$O$191,$U$208,$O$175)*$M$210,-1),0),0)</f>
        <v>0</v>
      </c>
      <c r="V226" s="355"/>
      <c r="W226" s="355"/>
      <c r="X226" s="357"/>
      <c r="Y226" s="355">
        <f>IFERROR(IF($I$210="適用",ROUNDDOWN(SUM($Y$149,$Y$168,$O$172,$Y$188,$O$191,$Y$208,$O$175)*$M$210,-1),0),0)</f>
        <v>0</v>
      </c>
      <c r="Z226" s="357"/>
      <c r="AA226" s="243"/>
      <c r="AB226" s="242"/>
      <c r="AC226" s="242"/>
      <c r="AD226" s="242"/>
      <c r="AE226" s="242"/>
      <c r="AF226" s="187"/>
      <c r="AG226" s="187"/>
      <c r="AH226" s="187"/>
      <c r="AI226" s="187"/>
      <c r="AJ226" s="187"/>
      <c r="AK226" s="187"/>
      <c r="AL226" s="187"/>
      <c r="AM226" s="187"/>
      <c r="AN226" s="187"/>
      <c r="AO226" s="187"/>
      <c r="AP226" s="187"/>
      <c r="AQ226" s="187"/>
      <c r="AR226" s="187"/>
      <c r="AS226" s="187"/>
      <c r="AT226" s="187"/>
      <c r="AU226" s="187"/>
    </row>
    <row r="227" spans="1:127" s="183" customFormat="1" ht="13.5" customHeight="1">
      <c r="A227" s="222"/>
      <c r="B227" s="235"/>
      <c r="C227" s="611"/>
      <c r="D227" s="553"/>
      <c r="E227" s="553"/>
      <c r="F227" s="553"/>
      <c r="G227" s="553"/>
      <c r="H227" s="554"/>
      <c r="I227" s="518"/>
      <c r="J227" s="519"/>
      <c r="K227" s="463" t="s">
        <v>463</v>
      </c>
      <c r="L227" s="464"/>
      <c r="M227" s="680"/>
      <c r="N227" s="681"/>
      <c r="O227" s="355">
        <f>IFERROR(IF($I$210="適用",ROUNDDOWN(SUM($O$149,$O$167,$O$172,$O$188,$O$191,$O$208,$O$175)*$M$210,-1),0),0)</f>
        <v>0</v>
      </c>
      <c r="P227" s="355"/>
      <c r="Q227" s="355"/>
      <c r="R227" s="357"/>
      <c r="S227" s="355">
        <f>IFERROR(IF($I$210="適用",ROUNDDOWN(SUM($O$149,$O$167,$O$172,$S$188,$O$191,$S$208,$O$175)*$M$210,-1),0),0)</f>
        <v>0</v>
      </c>
      <c r="T227" s="357"/>
      <c r="U227" s="573">
        <f>IFERROR(IF($I$210="適用",ROUNDDOWN(SUM($U$149,$U$167,$O$172,$U$188,$O$191,$U$208,$O$175)*$M$210,-1),0),0)</f>
        <v>0</v>
      </c>
      <c r="V227" s="574"/>
      <c r="W227" s="508"/>
      <c r="X227" s="509"/>
      <c r="Y227" s="509"/>
      <c r="Z227" s="510"/>
      <c r="AA227" s="242"/>
      <c r="AB227" s="242"/>
      <c r="AC227" s="242"/>
      <c r="AD227" s="242"/>
      <c r="AE227" s="242"/>
      <c r="AF227" s="187"/>
      <c r="AG227" s="187"/>
      <c r="AH227" s="187"/>
      <c r="AI227" s="187"/>
      <c r="AJ227" s="187"/>
      <c r="AK227" s="187"/>
      <c r="AL227" s="187"/>
      <c r="AM227" s="187"/>
      <c r="AN227" s="187"/>
      <c r="AO227" s="187"/>
      <c r="AP227" s="187"/>
      <c r="AQ227" s="187"/>
      <c r="AR227" s="187"/>
      <c r="AS227" s="187"/>
      <c r="AT227" s="187"/>
      <c r="AU227" s="187"/>
    </row>
    <row r="228" spans="1:127" s="183" customFormat="1" ht="13.5" customHeight="1">
      <c r="A228" s="227"/>
      <c r="B228" s="227"/>
      <c r="C228" s="227"/>
      <c r="D228" s="227"/>
      <c r="E228" s="227"/>
      <c r="F228" s="227"/>
      <c r="G228" s="227"/>
      <c r="H228" s="227"/>
      <c r="I228" s="228"/>
      <c r="J228" s="228"/>
      <c r="K228" s="228"/>
      <c r="L228" s="228"/>
      <c r="M228" s="228"/>
      <c r="N228" s="228"/>
      <c r="O228" s="229"/>
      <c r="P228" s="229"/>
      <c r="Q228" s="229"/>
      <c r="R228" s="229"/>
      <c r="S228" s="229"/>
      <c r="T228" s="229"/>
      <c r="U228" s="229"/>
      <c r="V228" s="229"/>
      <c r="W228" s="229"/>
      <c r="X228" s="229"/>
      <c r="Y228" s="229"/>
      <c r="Z228" s="229"/>
      <c r="AA228" s="242"/>
      <c r="AB228" s="242"/>
      <c r="AC228" s="242"/>
      <c r="AD228" s="242"/>
      <c r="AE228" s="242"/>
    </row>
    <row r="229" spans="1:127" s="183" customFormat="1" ht="13.5" customHeight="1">
      <c r="A229" s="214" t="s">
        <v>288</v>
      </c>
      <c r="B229" s="214"/>
      <c r="C229" s="214"/>
      <c r="D229" s="214"/>
      <c r="E229" s="214"/>
      <c r="F229" s="214"/>
      <c r="G229" s="214"/>
      <c r="H229" s="214"/>
      <c r="I229" s="214"/>
      <c r="J229" s="214"/>
      <c r="K229" s="214"/>
      <c r="L229" s="214"/>
      <c r="M229" s="214"/>
      <c r="N229" s="214"/>
      <c r="O229" s="214"/>
      <c r="P229" s="214"/>
      <c r="Q229" s="214"/>
      <c r="R229" s="214"/>
      <c r="S229" s="214"/>
      <c r="T229" s="214"/>
      <c r="U229" s="214"/>
      <c r="V229" s="214"/>
      <c r="W229" s="214"/>
      <c r="X229" s="214"/>
      <c r="Y229" s="214"/>
      <c r="Z229" s="214"/>
      <c r="AA229" s="242"/>
      <c r="AB229" s="242"/>
      <c r="AC229" s="242"/>
      <c r="AD229" s="242"/>
      <c r="AE229" s="242"/>
    </row>
    <row r="230" spans="1:127" s="183" customFormat="1" ht="13.5" customHeight="1">
      <c r="A230" s="569" t="s">
        <v>5</v>
      </c>
      <c r="B230" s="570"/>
      <c r="C230" s="570"/>
      <c r="D230" s="570"/>
      <c r="E230" s="570"/>
      <c r="F230" s="570"/>
      <c r="G230" s="570"/>
      <c r="H230" s="571"/>
      <c r="I230" s="569" t="s">
        <v>8</v>
      </c>
      <c r="J230" s="570"/>
      <c r="K230" s="570"/>
      <c r="L230" s="571"/>
      <c r="M230" s="570" t="s">
        <v>115</v>
      </c>
      <c r="N230" s="571"/>
      <c r="O230" s="417" t="s">
        <v>116</v>
      </c>
      <c r="P230" s="550"/>
      <c r="Q230" s="417" t="s">
        <v>117</v>
      </c>
      <c r="R230" s="550"/>
      <c r="S230" s="476" t="s">
        <v>119</v>
      </c>
      <c r="T230" s="477"/>
      <c r="U230" s="550" t="s">
        <v>55</v>
      </c>
      <c r="V230" s="550"/>
      <c r="W230" s="417" t="s">
        <v>56</v>
      </c>
      <c r="X230" s="550"/>
      <c r="Y230" s="417" t="s">
        <v>49</v>
      </c>
      <c r="Z230" s="418"/>
    </row>
    <row r="231" spans="1:127" s="183" customFormat="1" ht="13.5" customHeight="1">
      <c r="A231" s="656" t="s">
        <v>123</v>
      </c>
      <c r="B231" s="428" t="s">
        <v>126</v>
      </c>
      <c r="C231" s="397"/>
      <c r="D231" s="397"/>
      <c r="E231" s="397"/>
      <c r="F231" s="397"/>
      <c r="G231" s="397"/>
      <c r="H231" s="429"/>
      <c r="I231" s="478" t="s">
        <v>127</v>
      </c>
      <c r="J231" s="658"/>
      <c r="K231" s="659"/>
      <c r="L231" s="660"/>
      <c r="M231" s="392">
        <f>'保育単価表（Ａ型）②'!L4</f>
        <v>48900</v>
      </c>
      <c r="N231" s="393"/>
      <c r="O231" s="394">
        <f>IF(SUM(K231:L232)&gt;0,ROUNDDOWN(SUM(K231*M231,K232*M232)/N126,-1),0)</f>
        <v>0</v>
      </c>
      <c r="P231" s="395"/>
      <c r="Q231" s="395"/>
      <c r="R231" s="395"/>
      <c r="S231" s="395"/>
      <c r="T231" s="395"/>
      <c r="U231" s="395"/>
      <c r="V231" s="395"/>
      <c r="W231" s="395"/>
      <c r="X231" s="395"/>
      <c r="Y231" s="395"/>
      <c r="Z231" s="396"/>
      <c r="AA231" s="202" t="s">
        <v>121</v>
      </c>
      <c r="AB231" s="191" t="s">
        <v>124</v>
      </c>
      <c r="AC231" s="191" t="s">
        <v>125</v>
      </c>
      <c r="AD231" s="191" t="s">
        <v>138</v>
      </c>
    </row>
    <row r="232" spans="1:127" s="183" customFormat="1" ht="13.5" customHeight="1">
      <c r="A232" s="656"/>
      <c r="B232" s="657"/>
      <c r="C232" s="468"/>
      <c r="D232" s="468"/>
      <c r="E232" s="468"/>
      <c r="F232" s="468"/>
      <c r="G232" s="468"/>
      <c r="H232" s="469"/>
      <c r="I232" s="551" t="s">
        <v>128</v>
      </c>
      <c r="J232" s="548"/>
      <c r="K232" s="661"/>
      <c r="L232" s="662"/>
      <c r="M232" s="663">
        <f>'保育単価表（Ａ型）②'!L5</f>
        <v>6110</v>
      </c>
      <c r="N232" s="664"/>
      <c r="O232" s="665"/>
      <c r="P232" s="666"/>
      <c r="Q232" s="666"/>
      <c r="R232" s="666"/>
      <c r="S232" s="666"/>
      <c r="T232" s="666"/>
      <c r="U232" s="666"/>
      <c r="V232" s="666"/>
      <c r="W232" s="666"/>
      <c r="X232" s="666"/>
      <c r="Y232" s="666"/>
      <c r="Z232" s="667"/>
    </row>
    <row r="233" spans="1:127" s="183" customFormat="1" ht="13.5" customHeight="1">
      <c r="A233" s="225" t="s">
        <v>123</v>
      </c>
      <c r="B233" s="428" t="s">
        <v>476</v>
      </c>
      <c r="C233" s="397"/>
      <c r="D233" s="397"/>
      <c r="E233" s="397"/>
      <c r="F233" s="397"/>
      <c r="G233" s="397"/>
      <c r="H233" s="429"/>
      <c r="I233" s="714" t="s">
        <v>490</v>
      </c>
      <c r="J233" s="714"/>
      <c r="K233" s="715"/>
      <c r="L233" s="715"/>
      <c r="M233" s="716">
        <f>'保育単価表（Ａ型）②'!D7</f>
        <v>11000</v>
      </c>
      <c r="N233" s="716"/>
      <c r="O233" s="379">
        <f>IF(SUM(K233:L233)&gt;0,ROUNDDOWN(M233*K233/N126,-1),0)</f>
        <v>0</v>
      </c>
      <c r="P233" s="380"/>
      <c r="Q233" s="380"/>
      <c r="R233" s="380"/>
      <c r="S233" s="380"/>
      <c r="T233" s="380"/>
      <c r="U233" s="380"/>
      <c r="V233" s="380"/>
      <c r="W233" s="380"/>
      <c r="X233" s="380"/>
      <c r="Y233" s="380"/>
      <c r="Z233" s="381"/>
      <c r="AA233" s="182">
        <v>0</v>
      </c>
      <c r="AB233" s="182">
        <v>1</v>
      </c>
      <c r="AC233" s="182">
        <v>2</v>
      </c>
      <c r="AD233" s="182">
        <v>3</v>
      </c>
      <c r="AE233" s="182">
        <v>4</v>
      </c>
      <c r="AF233" s="182">
        <v>5</v>
      </c>
      <c r="AG233" s="182">
        <v>6</v>
      </c>
      <c r="AH233" s="182">
        <v>7</v>
      </c>
      <c r="AI233" s="182">
        <v>8</v>
      </c>
      <c r="AJ233" s="182">
        <v>9</v>
      </c>
      <c r="AK233" s="182">
        <v>10</v>
      </c>
      <c r="AL233" s="182">
        <v>11</v>
      </c>
      <c r="AM233" s="182">
        <v>12</v>
      </c>
      <c r="AN233" s="182">
        <v>13</v>
      </c>
      <c r="AO233" s="182">
        <v>14</v>
      </c>
      <c r="AP233" s="182">
        <v>15</v>
      </c>
      <c r="AQ233" s="182">
        <v>16</v>
      </c>
      <c r="AR233" s="182">
        <v>17</v>
      </c>
      <c r="AS233" s="182">
        <v>18</v>
      </c>
      <c r="AT233" s="182">
        <v>19</v>
      </c>
      <c r="AU233" s="182">
        <v>20</v>
      </c>
      <c r="AV233" s="182">
        <v>21</v>
      </c>
      <c r="AW233" s="182">
        <v>22</v>
      </c>
      <c r="AX233" s="182">
        <v>23</v>
      </c>
      <c r="AY233" s="182">
        <v>24</v>
      </c>
      <c r="AZ233" s="182">
        <v>25</v>
      </c>
      <c r="BA233" s="182">
        <v>26</v>
      </c>
      <c r="BB233" s="182">
        <v>27</v>
      </c>
      <c r="BC233" s="182">
        <v>28</v>
      </c>
      <c r="BD233" s="182">
        <v>29</v>
      </c>
      <c r="BE233" s="182">
        <v>30</v>
      </c>
      <c r="BF233" s="182">
        <v>31</v>
      </c>
      <c r="BG233" s="182">
        <v>32</v>
      </c>
      <c r="BH233" s="182">
        <v>33</v>
      </c>
      <c r="BI233" s="182">
        <v>34</v>
      </c>
      <c r="BJ233" s="182">
        <v>35</v>
      </c>
      <c r="BK233" s="182">
        <v>36</v>
      </c>
      <c r="BL233" s="182">
        <v>37</v>
      </c>
      <c r="BM233" s="182">
        <v>38</v>
      </c>
      <c r="BN233" s="182">
        <v>39</v>
      </c>
      <c r="BO233" s="182">
        <v>40</v>
      </c>
      <c r="BP233" s="182">
        <v>41</v>
      </c>
      <c r="BQ233" s="182">
        <v>42</v>
      </c>
      <c r="BR233" s="182">
        <v>43</v>
      </c>
      <c r="BS233" s="182">
        <v>44</v>
      </c>
      <c r="BT233" s="182">
        <v>45</v>
      </c>
      <c r="BU233" s="182">
        <v>46</v>
      </c>
      <c r="BV233" s="182">
        <v>47</v>
      </c>
      <c r="BW233" s="182">
        <v>48</v>
      </c>
      <c r="BX233" s="182">
        <v>49</v>
      </c>
      <c r="BY233" s="182">
        <v>50</v>
      </c>
      <c r="BZ233" s="182">
        <v>51</v>
      </c>
      <c r="CA233" s="182">
        <v>52</v>
      </c>
      <c r="CB233" s="182">
        <v>53</v>
      </c>
      <c r="CC233" s="182">
        <v>54</v>
      </c>
      <c r="CD233" s="182">
        <v>55</v>
      </c>
      <c r="CE233" s="182">
        <v>56</v>
      </c>
      <c r="CF233" s="182">
        <v>57</v>
      </c>
      <c r="CG233" s="182">
        <v>58</v>
      </c>
      <c r="CH233" s="182">
        <v>59</v>
      </c>
      <c r="CI233" s="182">
        <v>60</v>
      </c>
      <c r="CJ233" s="182">
        <v>61</v>
      </c>
      <c r="CK233" s="182">
        <v>62</v>
      </c>
      <c r="CL233" s="182">
        <v>63</v>
      </c>
      <c r="CM233" s="182">
        <v>64</v>
      </c>
      <c r="CN233" s="182">
        <v>65</v>
      </c>
      <c r="CO233" s="182">
        <v>66</v>
      </c>
      <c r="CP233" s="182">
        <v>67</v>
      </c>
      <c r="CQ233" s="182">
        <v>68</v>
      </c>
      <c r="CR233" s="182">
        <v>69</v>
      </c>
      <c r="CS233" s="182">
        <v>70</v>
      </c>
      <c r="CT233" s="182">
        <v>71</v>
      </c>
      <c r="CU233" s="182">
        <v>72</v>
      </c>
      <c r="CV233" s="182">
        <v>73</v>
      </c>
      <c r="CW233" s="182">
        <v>74</v>
      </c>
      <c r="CX233" s="182">
        <v>75</v>
      </c>
      <c r="CY233" s="182">
        <v>76</v>
      </c>
      <c r="CZ233" s="182">
        <v>77</v>
      </c>
      <c r="DA233" s="182">
        <v>78</v>
      </c>
      <c r="DB233" s="182">
        <v>79</v>
      </c>
      <c r="DC233" s="182">
        <v>80</v>
      </c>
      <c r="DD233" s="182">
        <v>81</v>
      </c>
      <c r="DE233" s="182">
        <v>82</v>
      </c>
      <c r="DF233" s="182">
        <v>83</v>
      </c>
      <c r="DG233" s="182">
        <v>84</v>
      </c>
      <c r="DH233" s="182">
        <v>85</v>
      </c>
      <c r="DI233" s="182">
        <v>86</v>
      </c>
      <c r="DJ233" s="182">
        <v>87</v>
      </c>
      <c r="DK233" s="182">
        <v>88</v>
      </c>
      <c r="DL233" s="182">
        <v>89</v>
      </c>
      <c r="DM233" s="182">
        <v>90</v>
      </c>
      <c r="DN233" s="182">
        <v>91</v>
      </c>
      <c r="DO233" s="182">
        <v>92</v>
      </c>
      <c r="DP233" s="182">
        <v>93</v>
      </c>
      <c r="DQ233" s="182">
        <v>94</v>
      </c>
      <c r="DR233" s="182">
        <v>95</v>
      </c>
      <c r="DS233" s="182">
        <v>96</v>
      </c>
      <c r="DT233" s="182">
        <v>97</v>
      </c>
      <c r="DU233" s="182">
        <v>98</v>
      </c>
      <c r="DV233" s="182">
        <v>99</v>
      </c>
      <c r="DW233" s="182">
        <v>100</v>
      </c>
    </row>
    <row r="234" spans="1:127" s="183" customFormat="1" ht="13.5" customHeight="1">
      <c r="A234" s="231" t="s">
        <v>44</v>
      </c>
      <c r="B234" s="406" t="s">
        <v>129</v>
      </c>
      <c r="C234" s="407"/>
      <c r="D234" s="407"/>
      <c r="E234" s="407"/>
      <c r="F234" s="407"/>
      <c r="G234" s="407"/>
      <c r="H234" s="408"/>
      <c r="I234" s="613" t="s">
        <v>130</v>
      </c>
      <c r="J234" s="614"/>
      <c r="K234" s="717"/>
      <c r="L234" s="718"/>
      <c r="M234" s="470">
        <f ca="1">IF(計算用!D36&lt;3,OFFSET('保育単価表（Ａ型）②'!H10,計算用!$D$36,0),OFFSET('保育単価表（Ａ型）②'!R10,計算用!$D$36-3,0))</f>
        <v>110</v>
      </c>
      <c r="N234" s="471"/>
      <c r="O234" s="403">
        <f>IF(OR(K234="その他",K234="１級地",K234="２級地",K234="３級地",K234="４級地"),ROUNDDOWN(M234,-1),0)</f>
        <v>0</v>
      </c>
      <c r="P234" s="404"/>
      <c r="Q234" s="404"/>
      <c r="R234" s="404"/>
      <c r="S234" s="404"/>
      <c r="T234" s="404"/>
      <c r="U234" s="404"/>
      <c r="V234" s="404"/>
      <c r="W234" s="404"/>
      <c r="X234" s="404"/>
      <c r="Y234" s="404"/>
      <c r="Z234" s="405"/>
    </row>
    <row r="235" spans="1:127" s="183" customFormat="1" ht="13.5" customHeight="1">
      <c r="A235" s="231"/>
      <c r="B235" s="406" t="s">
        <v>289</v>
      </c>
      <c r="C235" s="407"/>
      <c r="D235" s="407"/>
      <c r="E235" s="407"/>
      <c r="F235" s="407"/>
      <c r="G235" s="407"/>
      <c r="H235" s="408"/>
      <c r="I235" s="398"/>
      <c r="J235" s="399"/>
      <c r="K235" s="399"/>
      <c r="L235" s="400"/>
      <c r="M235" s="403">
        <f>'保育単価表（Ａ型）②'!C14</f>
        <v>6120</v>
      </c>
      <c r="N235" s="405"/>
      <c r="O235" s="403">
        <f>IF(AND(I235="適用",OR(U134=3,X134=3)),M235,0)</f>
        <v>0</v>
      </c>
      <c r="P235" s="404"/>
      <c r="Q235" s="404"/>
      <c r="R235" s="404"/>
      <c r="S235" s="404"/>
      <c r="T235" s="404"/>
      <c r="U235" s="404"/>
      <c r="V235" s="404"/>
      <c r="W235" s="404"/>
      <c r="X235" s="404"/>
      <c r="Y235" s="404"/>
      <c r="Z235" s="405"/>
    </row>
    <row r="236" spans="1:127" s="183" customFormat="1" ht="13.5" customHeight="1">
      <c r="A236" s="231" t="s">
        <v>123</v>
      </c>
      <c r="B236" s="406" t="s">
        <v>290</v>
      </c>
      <c r="C236" s="407"/>
      <c r="D236" s="407"/>
      <c r="E236" s="407"/>
      <c r="F236" s="407"/>
      <c r="G236" s="407"/>
      <c r="H236" s="408"/>
      <c r="I236" s="398"/>
      <c r="J236" s="399"/>
      <c r="K236" s="399"/>
      <c r="L236" s="400"/>
      <c r="M236" s="403">
        <f>'保育単価表（Ａ型）②'!C16</f>
        <v>154880</v>
      </c>
      <c r="N236" s="405"/>
      <c r="O236" s="403">
        <f>IF(AND(I236="適用",OR(U134=3,X134=3)),ROUNDDOWN(M236/N126,-1),0)</f>
        <v>0</v>
      </c>
      <c r="P236" s="404"/>
      <c r="Q236" s="404"/>
      <c r="R236" s="404"/>
      <c r="S236" s="404"/>
      <c r="T236" s="404"/>
      <c r="U236" s="404"/>
      <c r="V236" s="404"/>
      <c r="W236" s="404"/>
      <c r="X236" s="404"/>
      <c r="Y236" s="404"/>
      <c r="Z236" s="405"/>
    </row>
    <row r="237" spans="1:127" s="183" customFormat="1" ht="13.5" customHeight="1">
      <c r="A237" s="231" t="s">
        <v>123</v>
      </c>
      <c r="B237" s="406" t="s">
        <v>135</v>
      </c>
      <c r="C237" s="407"/>
      <c r="D237" s="407"/>
      <c r="E237" s="407"/>
      <c r="F237" s="407"/>
      <c r="G237" s="407"/>
      <c r="H237" s="408"/>
      <c r="I237" s="569" t="s">
        <v>136</v>
      </c>
      <c r="J237" s="570"/>
      <c r="K237" s="712"/>
      <c r="L237" s="713"/>
      <c r="M237" s="403">
        <f>'保育単価表（Ａ型）②'!C18</f>
        <v>160000</v>
      </c>
      <c r="N237" s="405"/>
      <c r="O237" s="403">
        <f>IF(AND(K237&gt;0,OR(U134=3,X134=3)),ROUNDDOWN(MIN(K237,M237)/N126,-1),0)</f>
        <v>0</v>
      </c>
      <c r="P237" s="404"/>
      <c r="Q237" s="404"/>
      <c r="R237" s="404"/>
      <c r="S237" s="404"/>
      <c r="T237" s="404"/>
      <c r="U237" s="404"/>
      <c r="V237" s="404"/>
      <c r="W237" s="404"/>
      <c r="X237" s="404"/>
      <c r="Y237" s="404"/>
      <c r="Z237" s="405"/>
    </row>
    <row r="238" spans="1:127" s="183" customFormat="1" ht="13.5" customHeight="1">
      <c r="A238" s="218" t="s">
        <v>123</v>
      </c>
      <c r="B238" s="709" t="s">
        <v>7</v>
      </c>
      <c r="C238" s="710"/>
      <c r="D238" s="710"/>
      <c r="E238" s="710"/>
      <c r="F238" s="710"/>
      <c r="G238" s="710"/>
      <c r="H238" s="711"/>
      <c r="I238" s="478" t="s">
        <v>137</v>
      </c>
      <c r="J238" s="479"/>
      <c r="K238" s="522" t="s">
        <v>121</v>
      </c>
      <c r="L238" s="523"/>
      <c r="M238" s="392">
        <f ca="1">M239+M240</f>
        <v>76960</v>
      </c>
      <c r="N238" s="393"/>
      <c r="O238" s="394">
        <f>IF(OR(K238="A",K238="B",K238="C"),ROUNDDOWN(M238/N126,-1),0)</f>
        <v>0</v>
      </c>
      <c r="P238" s="395"/>
      <c r="Q238" s="395"/>
      <c r="R238" s="395"/>
      <c r="S238" s="395"/>
      <c r="T238" s="395"/>
      <c r="U238" s="395"/>
      <c r="V238" s="395"/>
      <c r="W238" s="395"/>
      <c r="X238" s="395"/>
      <c r="Y238" s="395"/>
      <c r="Z238" s="396"/>
    </row>
    <row r="239" spans="1:127" s="183" customFormat="1" ht="13.5" hidden="1" customHeight="1">
      <c r="A239" s="221"/>
      <c r="B239" s="233"/>
      <c r="C239" s="432" t="s">
        <v>122</v>
      </c>
      <c r="D239" s="433"/>
      <c r="E239" s="433"/>
      <c r="F239" s="433"/>
      <c r="G239" s="433"/>
      <c r="H239" s="434"/>
      <c r="I239" s="498"/>
      <c r="J239" s="533"/>
      <c r="K239" s="533"/>
      <c r="L239" s="499"/>
      <c r="M239" s="537">
        <f ca="1">IF(INDEX(計算用!$B$44:$B$47,MATCH(K238,計算用!$J$44:$J$47,0))&lt;2,'保育単価表（Ａ型）②'!E21,OFFSET('保育単価表（Ａ型）②'!E21,(INDEX(計算用!$B$44:$B$47,MATCH(K238,計算用!$J$44:$J$47,0))-1)*3,0))</f>
        <v>76960</v>
      </c>
      <c r="N239" s="538"/>
      <c r="O239" s="555">
        <f>O238-O240</f>
        <v>0</v>
      </c>
      <c r="P239" s="556"/>
      <c r="Q239" s="556"/>
      <c r="R239" s="556"/>
      <c r="S239" s="556"/>
      <c r="T239" s="556"/>
      <c r="U239" s="556"/>
      <c r="V239" s="556"/>
      <c r="W239" s="556"/>
      <c r="X239" s="556"/>
      <c r="Y239" s="556"/>
      <c r="Z239" s="557"/>
    </row>
    <row r="240" spans="1:127" s="183" customFormat="1" ht="13.5" customHeight="1">
      <c r="A240" s="222"/>
      <c r="B240" s="244"/>
      <c r="C240" s="701" t="s">
        <v>9</v>
      </c>
      <c r="D240" s="702"/>
      <c r="E240" s="702"/>
      <c r="F240" s="702"/>
      <c r="G240" s="702"/>
      <c r="H240" s="703"/>
      <c r="I240" s="502"/>
      <c r="J240" s="534"/>
      <c r="K240" s="534"/>
      <c r="L240" s="503"/>
      <c r="M240" s="704">
        <f ca="1">IF(INDEX(計算用!$B$44:$B$47,MATCH(K238,計算用!$J$44:$J$47,0))&lt;2,'保育単価表（Ａ型）②'!K21,OFFSET('保育単価表（Ａ型）②'!K21,(INDEX(計算用!$B$44:$B$47,MATCH(K238,計算用!$J$44:$J$47,0))-1)*3,0))*$K$147</f>
        <v>0</v>
      </c>
      <c r="N240" s="705"/>
      <c r="O240" s="555">
        <f>IF(OR(K238="A",K238="B",K238="C"),ROUNDDOWN(M240/N126,-1),0)</f>
        <v>0</v>
      </c>
      <c r="P240" s="556"/>
      <c r="Q240" s="556"/>
      <c r="R240" s="556"/>
      <c r="S240" s="556"/>
      <c r="T240" s="556"/>
      <c r="U240" s="556"/>
      <c r="V240" s="556"/>
      <c r="W240" s="556"/>
      <c r="X240" s="556"/>
      <c r="Y240" s="556"/>
      <c r="Z240" s="557"/>
    </row>
    <row r="241" spans="1:27" s="183" customFormat="1" ht="13.5" customHeight="1">
      <c r="A241" s="231" t="s">
        <v>123</v>
      </c>
      <c r="B241" s="706" t="s">
        <v>139</v>
      </c>
      <c r="C241" s="707"/>
      <c r="D241" s="707"/>
      <c r="E241" s="707"/>
      <c r="F241" s="707"/>
      <c r="G241" s="707"/>
      <c r="H241" s="708"/>
      <c r="I241" s="398"/>
      <c r="J241" s="399"/>
      <c r="K241" s="399"/>
      <c r="L241" s="400"/>
      <c r="M241" s="401">
        <f>'保育単価表（Ａ型）②'!C29</f>
        <v>150000</v>
      </c>
      <c r="N241" s="402"/>
      <c r="O241" s="403">
        <f>IF(AND(I241="適用",OR(U134=3,X134=3)),ROUNDDOWN(M241/N126,-1),0)</f>
        <v>0</v>
      </c>
      <c r="P241" s="404"/>
      <c r="Q241" s="404"/>
      <c r="R241" s="404"/>
      <c r="S241" s="404"/>
      <c r="T241" s="404"/>
      <c r="U241" s="404"/>
      <c r="V241" s="404"/>
      <c r="W241" s="404"/>
      <c r="X241" s="404"/>
      <c r="Y241" s="404"/>
      <c r="Z241" s="405"/>
      <c r="AA241" s="187"/>
    </row>
    <row r="242" spans="1:27" s="183" customFormat="1" ht="13.5" customHeight="1">
      <c r="A242" s="397" t="s">
        <v>140</v>
      </c>
      <c r="B242" s="397"/>
      <c r="C242" s="397"/>
      <c r="D242" s="397"/>
      <c r="E242" s="397"/>
      <c r="F242" s="397"/>
      <c r="G242" s="397"/>
      <c r="H242" s="397"/>
      <c r="I242" s="397"/>
      <c r="J242" s="397"/>
      <c r="K242" s="397"/>
      <c r="L242" s="397"/>
      <c r="M242" s="397"/>
      <c r="N242" s="397"/>
      <c r="O242" s="397"/>
      <c r="P242" s="397"/>
      <c r="Q242" s="397"/>
      <c r="R242" s="397"/>
      <c r="S242" s="397"/>
      <c r="T242" s="397"/>
      <c r="U242" s="397"/>
      <c r="V242" s="397"/>
      <c r="W242" s="397"/>
      <c r="X242" s="397"/>
      <c r="Y242" s="397"/>
      <c r="Z242" s="397"/>
      <c r="AA242" s="187"/>
    </row>
    <row r="243" spans="1:27" s="183" customFormat="1" ht="13.5" customHeight="1">
      <c r="A243" s="397" t="s">
        <v>141</v>
      </c>
      <c r="B243" s="397"/>
      <c r="C243" s="397"/>
      <c r="D243" s="397"/>
      <c r="E243" s="397"/>
      <c r="F243" s="397"/>
      <c r="G243" s="397"/>
      <c r="H243" s="397"/>
      <c r="I243" s="397"/>
      <c r="J243" s="397"/>
      <c r="K243" s="397"/>
      <c r="L243" s="397"/>
      <c r="M243" s="397"/>
      <c r="N243" s="397"/>
      <c r="O243" s="397"/>
      <c r="P243" s="397"/>
      <c r="Q243" s="397"/>
      <c r="R243" s="397"/>
      <c r="S243" s="397"/>
      <c r="T243" s="397"/>
      <c r="U243" s="397"/>
      <c r="V243" s="397"/>
      <c r="W243" s="397"/>
      <c r="X243" s="397"/>
      <c r="Y243" s="397"/>
      <c r="Z243" s="397"/>
      <c r="AA243" s="187"/>
    </row>
    <row r="244" spans="1:27" s="183" customFormat="1" ht="13.5" customHeight="1">
      <c r="A244" s="245"/>
      <c r="B244" s="212"/>
      <c r="C244" s="212"/>
      <c r="D244" s="212"/>
      <c r="E244" s="212"/>
      <c r="F244" s="212"/>
      <c r="G244" s="212"/>
      <c r="H244" s="212"/>
      <c r="I244" s="210"/>
      <c r="J244" s="210"/>
      <c r="K244" s="210"/>
      <c r="L244" s="210"/>
      <c r="M244" s="211"/>
      <c r="N244" s="211"/>
      <c r="O244" s="210"/>
      <c r="P244" s="210"/>
      <c r="Q244" s="210"/>
      <c r="R244" s="210"/>
      <c r="S244" s="210"/>
      <c r="T244" s="210"/>
      <c r="U244" s="210"/>
      <c r="V244" s="210"/>
      <c r="W244" s="210"/>
      <c r="X244" s="210"/>
      <c r="Y244" s="210"/>
      <c r="Z244" s="210"/>
      <c r="AA244" s="187"/>
    </row>
    <row r="245" spans="1:27" s="183" customFormat="1" ht="13.5" customHeight="1">
      <c r="A245" s="417" t="s">
        <v>5</v>
      </c>
      <c r="B245" s="550"/>
      <c r="C245" s="550"/>
      <c r="D245" s="550"/>
      <c r="E245" s="550"/>
      <c r="F245" s="550"/>
      <c r="G245" s="550"/>
      <c r="H245" s="550"/>
      <c r="I245" s="550"/>
      <c r="J245" s="550"/>
      <c r="K245" s="550"/>
      <c r="L245" s="550"/>
      <c r="M245" s="550"/>
      <c r="N245" s="418"/>
      <c r="O245" s="417" t="s">
        <v>116</v>
      </c>
      <c r="P245" s="550"/>
      <c r="Q245" s="417" t="s">
        <v>117</v>
      </c>
      <c r="R245" s="550"/>
      <c r="S245" s="476" t="s">
        <v>119</v>
      </c>
      <c r="T245" s="477"/>
      <c r="U245" s="550" t="s">
        <v>55</v>
      </c>
      <c r="V245" s="550"/>
      <c r="W245" s="417" t="s">
        <v>56</v>
      </c>
      <c r="X245" s="550"/>
      <c r="Y245" s="417" t="s">
        <v>49</v>
      </c>
      <c r="Z245" s="418"/>
      <c r="AA245" s="187"/>
    </row>
    <row r="246" spans="1:27" s="183" customFormat="1" ht="13.5" hidden="1" customHeight="1">
      <c r="A246" s="695" t="s">
        <v>411</v>
      </c>
      <c r="B246" s="426"/>
      <c r="C246" s="426"/>
      <c r="D246" s="426"/>
      <c r="E246" s="426"/>
      <c r="F246" s="426"/>
      <c r="G246" s="426"/>
      <c r="H246" s="426"/>
      <c r="I246" s="426"/>
      <c r="J246" s="426"/>
      <c r="K246" s="426"/>
      <c r="L246" s="426"/>
      <c r="M246" s="697" t="s">
        <v>46</v>
      </c>
      <c r="N246" s="698"/>
      <c r="O246" s="375" t="e">
        <f ca="1">IF($I$210="適用",SUM($O$210,$O$231,$O$233,$O$234,$O$235,$O$236,$O$237,$O$238,$O$241),SUM($O$137,$O$148,$O$169,$O$173,$O$176,$O$177,$O$182,$O$183,$O$189,$O$192,$O$231,$O$233,$O$234,$O$235,$O$236,$O$237,$O$238,$O$241))</f>
        <v>#N/A</v>
      </c>
      <c r="P246" s="376"/>
      <c r="Q246" s="376"/>
      <c r="R246" s="376"/>
      <c r="S246" s="377" t="e">
        <f ca="1">IF($I$210="適用",SUM($S$210,$O$231,$O$233,$O$234,$O$235,$O$236,$O$237,$O$238,$O$241),SUM($S$137,$O$148,$O$169,$O$173,$O$176,$O$177,$O$182,$S$183,$O$189,$S$192,$O$231,$O$233,$O$234,$O$235,$O$236,$O$237,$O$238,$O$241))</f>
        <v>#N/A</v>
      </c>
      <c r="T246" s="378"/>
      <c r="U246" s="375" t="e">
        <f ca="1">IF($I$210="適用",SUM($U$210,$O$231,$O$233,$O$234,$O$235,$O$236,$O$237,$O$238,$O$241),SUM($U$137,$U$148,$O$169,$O$173,$O$176,$O$177,$O$182,$U$183,$O$189,$U$192,$O$231,$O$233,$O$234,$O$235,$O$236,$O$237,$O$238,$O$241))</f>
        <v>#N/A</v>
      </c>
      <c r="V246" s="376"/>
      <c r="W246" s="376"/>
      <c r="X246" s="378"/>
      <c r="Y246" s="376" t="e">
        <f ca="1">IF($I$210="適用",SUM($Y$210,$O$231,$O$233,$O$234,$O$235,$O$236,$O$237,$O$238,$O$241),SUM($Y$137,$Y$148,$O$169,$O$173,$O$176,$O$177,$O$182,$Y$183,$O$189,$Y$192,$O$231,$O$233,$O$234,$O$235,$O$236,$O$237,$O$238,$O$241))</f>
        <v>#N/A</v>
      </c>
      <c r="Z246" s="378"/>
      <c r="AA246" s="187"/>
    </row>
    <row r="247" spans="1:27" s="183" customFormat="1" ht="13.5" hidden="1" customHeight="1">
      <c r="A247" s="696"/>
      <c r="B247" s="481"/>
      <c r="C247" s="481"/>
      <c r="D247" s="481"/>
      <c r="E247" s="481"/>
      <c r="F247" s="481"/>
      <c r="G247" s="481"/>
      <c r="H247" s="481"/>
      <c r="I247" s="481"/>
      <c r="J247" s="481"/>
      <c r="K247" s="481"/>
      <c r="L247" s="481"/>
      <c r="M247" s="699" t="s">
        <v>47</v>
      </c>
      <c r="N247" s="700"/>
      <c r="O247" s="371" t="e">
        <f ca="1">IF($I$210="適用",SUM($O$211,$O$231,$O$233,$O$234,$O$235,$O$236,$O$237,$O$238,$O$241),SUM($O$138,$O$149,$O$169,$O$173,$O$176,$O$177,$O$182,$O$184,$O$189,$O$193,$O$231,$O$233,$O$234,$O$235,$O$236,$O$237,$O$238,$O$241))</f>
        <v>#N/A</v>
      </c>
      <c r="P247" s="372"/>
      <c r="Q247" s="372"/>
      <c r="R247" s="372"/>
      <c r="S247" s="373" t="e">
        <f ca="1">IF($I$210="適用",SUM($S$211,$O$231,$O$233,$O$234,$O$235,$O$236,$O$237,$O$238,$O$241),SUM($S$138,$O$149,$O$169,$O$173,$O$176,$O$177,$O$182,$S$184,$O$189,$S$193,$O$231,$O$233,$O$234,$O$235,$O$236,$O$237,$O$238,$O$241))</f>
        <v>#N/A</v>
      </c>
      <c r="T247" s="374"/>
      <c r="U247" s="371" t="e">
        <f ca="1">IF($I$210="適用",SUM($U$211,$O$231,$O$233,$O$234,$O$235,$O$236,$O$237,$O$238,$O$241),SUM($U$138,$U$149,$O$169,$O$173,$O$176,$O$177,$O$182,$U$184,$O$189,$U$193,$O$231,$O$233,$O$234,$O$235,$O$236,$O$237,$O$238,$O$241))</f>
        <v>#N/A</v>
      </c>
      <c r="V247" s="372"/>
      <c r="W247" s="372"/>
      <c r="X247" s="374"/>
      <c r="Y247" s="372" t="e">
        <f ca="1">IF($I$210="適用",SUM($Y$211,$O$231,$O$233,$O$234,$O$235,$O$236,$O$237,$O$238,$O$241),SUM($Y$138,$Y$149,$O$169,$O$173,$O$176,$O$177,$O$182,$Y$184,$O$189,$Y$193,$O$231,$O$233,$O$234,$O$235,$O$236,$O$237,$O$238,$O$241))</f>
        <v>#N/A</v>
      </c>
      <c r="Z247" s="374"/>
      <c r="AA247" s="187"/>
    </row>
    <row r="248" spans="1:27" s="183" customFormat="1" ht="13.5" hidden="1" customHeight="1">
      <c r="A248" s="246"/>
      <c r="B248" s="438" t="s">
        <v>412</v>
      </c>
      <c r="C248" s="438"/>
      <c r="D248" s="438"/>
      <c r="E248" s="438"/>
      <c r="F248" s="438"/>
      <c r="G248" s="438"/>
      <c r="H248" s="438"/>
      <c r="I248" s="438"/>
      <c r="J248" s="438"/>
      <c r="K248" s="438"/>
      <c r="L248" s="438"/>
      <c r="M248" s="699" t="s">
        <v>46</v>
      </c>
      <c r="N248" s="700"/>
      <c r="O248" s="354" t="e">
        <f ca="1">IF($I$210="適用",SUM($O$216,$O$240),SUM($O$148,$O$172,$O$175,$O$187,$O$191,$O$198,$O$240))</f>
        <v>#N/A</v>
      </c>
      <c r="P248" s="355"/>
      <c r="Q248" s="355"/>
      <c r="R248" s="355"/>
      <c r="S248" s="356" t="e">
        <f ca="1">IF($I$210="適用",SUM($S$216,$O$240),SUM($O$148,$O$172,$O$175,$S$187,$O$191,$S$198,$O$240))</f>
        <v>#N/A</v>
      </c>
      <c r="T248" s="357"/>
      <c r="U248" s="354" t="e">
        <f ca="1">IF($I$210="適用",SUM($U$216,$O$240),SUM($U$148,$O$172,$O$175,$U$187,$O$191,$U$198,$O$240))</f>
        <v>#N/A</v>
      </c>
      <c r="V248" s="355"/>
      <c r="W248" s="355"/>
      <c r="X248" s="357"/>
      <c r="Y248" s="355" t="e">
        <f ca="1">IF($I$210="適用",SUM($Y$216,$O$240),SUM($Y$148,$O$172,$O$175,$Y$187,$O$191,$Y$198,$O$240))</f>
        <v>#N/A</v>
      </c>
      <c r="Z248" s="357"/>
      <c r="AA248" s="187"/>
    </row>
    <row r="249" spans="1:27" s="183" customFormat="1" ht="13.5" hidden="1" customHeight="1">
      <c r="A249" s="247"/>
      <c r="B249" s="481"/>
      <c r="C249" s="481"/>
      <c r="D249" s="481"/>
      <c r="E249" s="481"/>
      <c r="F249" s="481"/>
      <c r="G249" s="481"/>
      <c r="H249" s="481"/>
      <c r="I249" s="481"/>
      <c r="J249" s="481"/>
      <c r="K249" s="481"/>
      <c r="L249" s="481"/>
      <c r="M249" s="699" t="s">
        <v>47</v>
      </c>
      <c r="N249" s="700"/>
      <c r="O249" s="358" t="e">
        <f ca="1">IF($I$210="適用",SUM($O$217,$O$240),SUM($O$149,$O$172,$O$175,$O$188,$O$191,$O$199,$O$240))</f>
        <v>#N/A</v>
      </c>
      <c r="P249" s="359"/>
      <c r="Q249" s="359"/>
      <c r="R249" s="359"/>
      <c r="S249" s="358" t="e">
        <f ca="1">IF($I$210="適用",SUM($S$217,$O$240),SUM($O$149,$O$172,$O$175,$S$188,$O$191,$S$199,$O$240))</f>
        <v>#N/A</v>
      </c>
      <c r="T249" s="360"/>
      <c r="U249" s="366" t="e">
        <f ca="1">IF($I$210="適用",SUM($U$217,$O$240),SUM($U$149,$O$172,$O$175,$U$188,$O$191,$U$199,$O$240))</f>
        <v>#N/A</v>
      </c>
      <c r="V249" s="364"/>
      <c r="W249" s="364"/>
      <c r="X249" s="365"/>
      <c r="Y249" s="364" t="e">
        <f ca="1">IF($I$210="適用",SUM($Y$217,$O$240),SUM($Y$149,$O$172,$O$175,$Y$188,$O$191,$Y$199,$O$240))</f>
        <v>#N/A</v>
      </c>
      <c r="Z249" s="365"/>
      <c r="AA249" s="187"/>
    </row>
    <row r="250" spans="1:27" s="183" customFormat="1" ht="13.5" customHeight="1">
      <c r="A250" s="695" t="s">
        <v>413</v>
      </c>
      <c r="B250" s="426"/>
      <c r="C250" s="426"/>
      <c r="D250" s="426"/>
      <c r="E250" s="426"/>
      <c r="F250" s="426"/>
      <c r="G250" s="426"/>
      <c r="H250" s="426"/>
      <c r="I250" s="426"/>
      <c r="J250" s="426"/>
      <c r="K250" s="426"/>
      <c r="L250" s="426"/>
      <c r="M250" s="697" t="s">
        <v>46</v>
      </c>
      <c r="N250" s="698"/>
      <c r="O250" s="375" t="e">
        <f ca="1">IF($I$210="適用",SUM($O$210,$O$231,$O$233,$O$234,$O$235,$O$236,$O$237,$O$238,$O$241),SUM($O$137,$O$148,$O$169,$O$173,$O$176,$O$177,$O$182,$O$183,$O$189,$O$192,$O$231,$O$233,$O$234,$O$235,$O$236,$O$237,$O$238,$O$241))+4500</f>
        <v>#N/A</v>
      </c>
      <c r="P250" s="376"/>
      <c r="Q250" s="376"/>
      <c r="R250" s="376"/>
      <c r="S250" s="377" t="e">
        <f ca="1">IF($I$210="適用",SUM($S$210,$O$231,$O$233,$O$234,$O$235,$O$236,$O$237,$O$238,$O$241),SUM($S$137,$O$148,$O$169,$O$173,$O$176,$O$177,$O$182,$S$183,$O$189,$S$192,$O$231,$O$233,$O$234,$O$235,$O$236,$O$237,$O$238,$O$241))+4500</f>
        <v>#N/A</v>
      </c>
      <c r="T250" s="378"/>
      <c r="U250" s="375" t="e">
        <f ca="1">IF($I$210="適用",SUM($U$210,$O$231,$O$233,$O$234,$O$235,$O$236,$O$237,$O$238,$O$241),SUM($U$137,$U$148,$O$169,$O$173,$O$176,$O$177,$O$182,$U$183,$O$189,$U$192,$O$231,$O$233,$O$234,$O$235,$O$236,$O$237,$O$238,$O$241))</f>
        <v>#N/A</v>
      </c>
      <c r="V250" s="376"/>
      <c r="W250" s="376"/>
      <c r="X250" s="378"/>
      <c r="Y250" s="376" t="e">
        <f ca="1">IF($I$210="適用",SUM($Y$210,$O$231,$O$233,$O$234,$O$235,$O$236,$O$237,$O$238,$O$241),SUM($Y$137,$Y$148,$O$169,$O$173,$O$176,$O$177,$O$182,$Y$183,$O$189,$Y$192,$O$231,$O$233,$O$234,$O$235,$O$236,$O$237,$O$238,$O$241))</f>
        <v>#N/A</v>
      </c>
      <c r="Z250" s="378"/>
      <c r="AA250" s="187"/>
    </row>
    <row r="251" spans="1:27" s="183" customFormat="1" ht="13.5" customHeight="1">
      <c r="A251" s="696"/>
      <c r="B251" s="481"/>
      <c r="C251" s="481"/>
      <c r="D251" s="481"/>
      <c r="E251" s="481"/>
      <c r="F251" s="481"/>
      <c r="G251" s="481"/>
      <c r="H251" s="481"/>
      <c r="I251" s="481"/>
      <c r="J251" s="481"/>
      <c r="K251" s="481"/>
      <c r="L251" s="481"/>
      <c r="M251" s="699" t="s">
        <v>47</v>
      </c>
      <c r="N251" s="700"/>
      <c r="O251" s="371" t="e">
        <f ca="1">IF($I$210="適用",SUM($O$211,$O$231,$O$233,$O$234,$O$235,$O$236,$O$237,$O$238,$O$241),SUM($O$138,$O$149,$O$169,$O$173,$O$176,$O$177,$O$182,$O$184,$O$189,$O$193,$O$231,$O$233,$O$234,$O$235,$O$236,$O$237,$O$238,$O$241))+4500</f>
        <v>#N/A</v>
      </c>
      <c r="P251" s="372"/>
      <c r="Q251" s="372"/>
      <c r="R251" s="372"/>
      <c r="S251" s="373" t="e">
        <f ca="1">IF($I$210="適用",SUM($S$211,$O$231,$O$233,$O$234,$O$235,$O$236,$O$237,$O$238,$O$241),SUM($S$138,$O$149,$O$169,$O$173,$O$176,$O$177,$O$182,$S$184,$O$189,$S$193,$O$231,$O$233,$O$234,$O$235,$O$236,$O$237,$O$238,$O$241))+4500</f>
        <v>#N/A</v>
      </c>
      <c r="T251" s="374"/>
      <c r="U251" s="371" t="e">
        <f ca="1">IF($I$210="適用",SUM($U$211,$O$231,$O$233,$O$234,$O$235,$O$236,$O$237,$O$238,$O$241),SUM($U$138,$U$149,$O$169,$O$173,$O$176,$O$177,$O$182,$U$184,$O$189,$U$193,$O$231,$O$233,$O$234,$O$235,$O$236,$O$237,$O$238,$O$241))</f>
        <v>#N/A</v>
      </c>
      <c r="V251" s="372"/>
      <c r="W251" s="372"/>
      <c r="X251" s="374"/>
      <c r="Y251" s="372" t="e">
        <f ca="1">IF($I$210="適用",SUM($Y$211,$O$231,$O$233,$O$234,$O$235,$O$236,$O$237,$O$238,$O$241),SUM($Y$138,$Y$149,$O$169,$O$173,$O$176,$O$177,$O$182,$Y$184,$O$189,$Y$193,$O$231,$O$233,$O$234,$O$235,$O$236,$O$237,$O$238,$O$241))</f>
        <v>#N/A</v>
      </c>
      <c r="Z251" s="374"/>
      <c r="AA251" s="187"/>
    </row>
    <row r="252" spans="1:27" s="183" customFormat="1" ht="13.5" customHeight="1">
      <c r="A252" s="246"/>
      <c r="B252" s="438" t="s">
        <v>412</v>
      </c>
      <c r="C252" s="438"/>
      <c r="D252" s="438"/>
      <c r="E252" s="438"/>
      <c r="F252" s="438"/>
      <c r="G252" s="438"/>
      <c r="H252" s="438"/>
      <c r="I252" s="438"/>
      <c r="J252" s="438"/>
      <c r="K252" s="438"/>
      <c r="L252" s="438"/>
      <c r="M252" s="699" t="s">
        <v>46</v>
      </c>
      <c r="N252" s="700"/>
      <c r="O252" s="354" t="e">
        <f ca="1">IF($I$210="適用",SUM($O$216,$O$240),SUM($O$148,$O$172,$O$175,$O$187,$O$191,$O$198,$O$240))</f>
        <v>#N/A</v>
      </c>
      <c r="P252" s="355"/>
      <c r="Q252" s="355"/>
      <c r="R252" s="355"/>
      <c r="S252" s="356" t="e">
        <f ca="1">IF($I$210="適用",SUM($S$216,$O$240),SUM($O$148,$O$172,$O$175,$S$187,$O$191,$S$198,$O$240))</f>
        <v>#N/A</v>
      </c>
      <c r="T252" s="357"/>
      <c r="U252" s="354" t="e">
        <f ca="1">IF($I$210="適用",SUM($U$216,$O$240),SUM($U$148,$O$172,$O$175,$U$187,$O$191,$U$198,$O$240))</f>
        <v>#N/A</v>
      </c>
      <c r="V252" s="355"/>
      <c r="W252" s="355"/>
      <c r="X252" s="357"/>
      <c r="Y252" s="355" t="e">
        <f ca="1">IF($I$210="適用",SUM($Y$216,$O$240),SUM($Y$148,$O$172,$O$175,$Y$187,$O$191,$Y$198,$O$240))</f>
        <v>#N/A</v>
      </c>
      <c r="Z252" s="357"/>
      <c r="AA252" s="187"/>
    </row>
    <row r="253" spans="1:27" s="183" customFormat="1" ht="13.5" customHeight="1">
      <c r="A253" s="247"/>
      <c r="B253" s="481"/>
      <c r="C253" s="481"/>
      <c r="D253" s="481"/>
      <c r="E253" s="481"/>
      <c r="F253" s="481"/>
      <c r="G253" s="481"/>
      <c r="H253" s="481"/>
      <c r="I253" s="481"/>
      <c r="J253" s="481"/>
      <c r="K253" s="481"/>
      <c r="L253" s="481"/>
      <c r="M253" s="699" t="s">
        <v>47</v>
      </c>
      <c r="N253" s="700"/>
      <c r="O253" s="358" t="e">
        <f ca="1">IF($I$210="適用",SUM($O$217,$O$240),SUM($O$149,$O$172,$O$175,$O$188,$O$191,$O$199,$O$240))</f>
        <v>#N/A</v>
      </c>
      <c r="P253" s="359"/>
      <c r="Q253" s="359"/>
      <c r="R253" s="359"/>
      <c r="S253" s="358" t="e">
        <f ca="1">IF($I$210="適用",SUM($S$217,$O$240),SUM($O$149,$O$172,$O$175,$S$188,$O$191,$S$199,$O$240))</f>
        <v>#N/A</v>
      </c>
      <c r="T253" s="360"/>
      <c r="U253" s="366" t="e">
        <f ca="1">IF($I$210="適用",SUM($U$217,$O$240),SUM($U$149,$O$172,$O$175,$U$188,$O$191,$U$199,$O$240))</f>
        <v>#N/A</v>
      </c>
      <c r="V253" s="364"/>
      <c r="W253" s="364"/>
      <c r="X253" s="365"/>
      <c r="Y253" s="364" t="e">
        <f ca="1">IF($I$210="適用",SUM($Y$217,$O$240),SUM($Y$149,$O$172,$O$175,$Y$188,$O$191,$Y$199,$O$240))</f>
        <v>#N/A</v>
      </c>
      <c r="Z253" s="365"/>
      <c r="AA253" s="187"/>
    </row>
    <row r="254" spans="1:27" s="183" customFormat="1" ht="13.5" hidden="1" customHeight="1">
      <c r="A254" s="695" t="s">
        <v>414</v>
      </c>
      <c r="B254" s="426"/>
      <c r="C254" s="426"/>
      <c r="D254" s="426"/>
      <c r="E254" s="426"/>
      <c r="F254" s="426"/>
      <c r="G254" s="426"/>
      <c r="H254" s="426"/>
      <c r="I254" s="426"/>
      <c r="J254" s="426"/>
      <c r="K254" s="426"/>
      <c r="L254" s="426"/>
      <c r="M254" s="697" t="s">
        <v>46</v>
      </c>
      <c r="N254" s="698"/>
      <c r="O254" s="375" t="e">
        <f ca="1">IF($I$210="適用",SUM($O$219,$O$231,$O$233,$O$234,$O$235,$O$236,$O$237,$O$238,$O$241),SUM($O$137,$O$148,$O$163,$O$169,$O$173,$O$176,$O$177,$O$182,$O$183,$O$189,$O$201,$O$231,$O$233,$O$234,$O$235,$O$236,$O$237,$O$238,$O$241))</f>
        <v>#N/A</v>
      </c>
      <c r="P254" s="376"/>
      <c r="Q254" s="376"/>
      <c r="R254" s="376"/>
      <c r="S254" s="377" t="e">
        <f ca="1">IF($I$210="適用",SUM($S$219,$O$231,$O$233,$O$234,$O$235,$O$236,$O$237,$O$238,$O$241),SUM($S$137,$O$148,$O$163,$O$169,$O$173,$O$176,$O$177,$O$182,$S$183,$O$189,$S$201,$O$231,$O$233,$O$234,$O$235,$O$236,$O$237,$O$238,$O$241))</f>
        <v>#N/A</v>
      </c>
      <c r="T254" s="378"/>
      <c r="U254" s="375" t="e">
        <f ca="1">IF($I$210="適用",SUM($U$219,$O$231,$O$233,$O$234,$O$235,$O$236,$O$237,$O$238,$O$241),SUM($U$137,$U$148,$U$163,$O$169,$O$173,$O$176,$O$177,$O$182,$U$183,$O$189,$U$201,$O$231,$O$233,$O$234,$O$235,$O$236,$O$237,$O$238,$O$241))</f>
        <v>#N/A</v>
      </c>
      <c r="V254" s="376"/>
      <c r="W254" s="376"/>
      <c r="X254" s="378"/>
      <c r="Y254" s="376" t="e">
        <f ca="1">IF($I$210="適用",SUM($Y$219,$O$231,$O$233,$O$234,$O$235,$O$236,$O$237,$O$238,$O$241),SUM($Y$137,$Y$148,$Y$164,$O$169,$O$173,$O$176,$O$177,$O$182,$Y$183,$O$189,$Y$201,$O$231,$O$233,$O$234,$O$235,$O$236,$O$237,$O$238,$O$241))</f>
        <v>#N/A</v>
      </c>
      <c r="Z254" s="378"/>
      <c r="AA254" s="187"/>
    </row>
    <row r="255" spans="1:27" s="183" customFormat="1" ht="13.5" hidden="1" customHeight="1">
      <c r="A255" s="696"/>
      <c r="B255" s="481"/>
      <c r="C255" s="481"/>
      <c r="D255" s="481"/>
      <c r="E255" s="481"/>
      <c r="F255" s="481"/>
      <c r="G255" s="481"/>
      <c r="H255" s="481"/>
      <c r="I255" s="481"/>
      <c r="J255" s="481"/>
      <c r="K255" s="481"/>
      <c r="L255" s="481"/>
      <c r="M255" s="699" t="s">
        <v>47</v>
      </c>
      <c r="N255" s="700"/>
      <c r="O255" s="371" t="e">
        <f ca="1">IF($I$210="適用",SUM($O$220,$O$231,$O$233,$O$234,$O$235,$O$236,$O$237,$O$238,$O$241),SUM($O$138,$O$149,$O$163,$O$169,$O$173,$O$176,$O$177,$O$182,$O$184,$O$189,$O$202,$O$231,$O$233,$O$234,$O$235,$O$236,$O$237,$O$238,$O$241))</f>
        <v>#N/A</v>
      </c>
      <c r="P255" s="372"/>
      <c r="Q255" s="372"/>
      <c r="R255" s="372"/>
      <c r="S255" s="373" t="e">
        <f ca="1">IF($I$210="適用",SUM($S$220,$O$231,$O$233,$O$234,$O$235,$O$236,$O$237,$O$238,$O$241),SUM($S$138,$O$149,$O$163,$O$169,$O$173,$O$176,$O$177,$O$182,$S$184,$O$189,$S$202,$O$231,$O$233,$O$234,$O$235,$O$236,$O$237,$O$238,$O$241))</f>
        <v>#N/A</v>
      </c>
      <c r="T255" s="374"/>
      <c r="U255" s="371" t="e">
        <f ca="1">IF($I$210="適用",SUM($U$220,$O$231,$O$233,$O$234,$O$235,$O$236,$O$237,$O$238,$O$241),SUM($U$138,$U$149,$U$163,$O$169,$O$173,$O$176,$O$177,$O$182,$U$184,$O$189,$U$202,$O$231,$O$233,$O$234,$O$235,$O$236,$O$237,$O$238,$O$241))</f>
        <v>#N/A</v>
      </c>
      <c r="V255" s="372"/>
      <c r="W255" s="372"/>
      <c r="X255" s="374"/>
      <c r="Y255" s="372" t="e">
        <f ca="1">IF($I$210="適用",SUM($Y$220,$O$231,$O$233,$O$234,$O$235,$O$236,$O$237,$O$238,$O$241),SUM($Y$138,$Y$149,$Y$164,$O$169,$O$173,$O$176,$O$177,$O$182,$Y$184,$O$189,$Y$202,$O$231,$O$233,$O$234,$O$235,$O$236,$O$237,$O$238,$O$241))</f>
        <v>#N/A</v>
      </c>
      <c r="Z255" s="374"/>
      <c r="AA255" s="187"/>
    </row>
    <row r="256" spans="1:27" s="183" customFormat="1" ht="13.5" hidden="1" customHeight="1">
      <c r="A256" s="246"/>
      <c r="B256" s="438" t="s">
        <v>412</v>
      </c>
      <c r="C256" s="438"/>
      <c r="D256" s="438"/>
      <c r="E256" s="438"/>
      <c r="F256" s="438"/>
      <c r="G256" s="438"/>
      <c r="H256" s="438"/>
      <c r="I256" s="438"/>
      <c r="J256" s="438"/>
      <c r="K256" s="438"/>
      <c r="L256" s="438"/>
      <c r="M256" s="699" t="s">
        <v>46</v>
      </c>
      <c r="N256" s="700"/>
      <c r="O256" s="354" t="e">
        <f ca="1">IF($I$210="適用",SUM($O$225,$O$240),SUM($O$148,$O$167,$O$172,$O$175,$O$187,$O$191,$O$207,$O$240))</f>
        <v>#N/A</v>
      </c>
      <c r="P256" s="355"/>
      <c r="Q256" s="355"/>
      <c r="R256" s="355"/>
      <c r="S256" s="356" t="e">
        <f ca="1">IF($I$210="適用",SUM($S$225,$O$240),SUM($O$148,$O$167,$O$172,$O$175,$S$187,$O$191,$S$207,$O$240))</f>
        <v>#N/A</v>
      </c>
      <c r="T256" s="357"/>
      <c r="U256" s="354" t="e">
        <f ca="1">IF($I$210="適用",SUM($U$225,$O$240),SUM($U$148,$U$167,$O$172,$O$175,$U$187,$O$191,$U$207,$O$240))</f>
        <v>#N/A</v>
      </c>
      <c r="V256" s="355"/>
      <c r="W256" s="355"/>
      <c r="X256" s="357"/>
      <c r="Y256" s="355" t="e">
        <f ca="1">IF($I$210="適用",SUM($Y$225,$O$240),SUM($Y$148,$Y$168,$O$172,$O$175,$Y$187,$O$191,$Y$207,$O$240))</f>
        <v>#N/A</v>
      </c>
      <c r="Z256" s="357"/>
      <c r="AA256" s="187"/>
    </row>
    <row r="257" spans="1:27" s="183" customFormat="1" ht="13.5" hidden="1" customHeight="1">
      <c r="A257" s="247"/>
      <c r="B257" s="481"/>
      <c r="C257" s="481"/>
      <c r="D257" s="481"/>
      <c r="E257" s="481"/>
      <c r="F257" s="481"/>
      <c r="G257" s="481"/>
      <c r="H257" s="481"/>
      <c r="I257" s="481"/>
      <c r="J257" s="481"/>
      <c r="K257" s="481"/>
      <c r="L257" s="481"/>
      <c r="M257" s="699" t="s">
        <v>47</v>
      </c>
      <c r="N257" s="700"/>
      <c r="O257" s="358" t="e">
        <f ca="1">IF($I$210="適用",SUM($O$226,$O$240),SUM($O$149,$O$167,$O$172,$O$175,$O$188,$O$191,$O$208,$O$240))</f>
        <v>#N/A</v>
      </c>
      <c r="P257" s="359"/>
      <c r="Q257" s="359"/>
      <c r="R257" s="359"/>
      <c r="S257" s="358" t="e">
        <f ca="1">IF($I$210="適用",SUM($S$226,$O$240),SUM($O$149,$O$167,$O$172,$O$175,$S$188,$O$191,$S$208,$O$240))</f>
        <v>#N/A</v>
      </c>
      <c r="T257" s="360"/>
      <c r="U257" s="366" t="e">
        <f ca="1">IF($I$210="適用",SUM($U$226,$O$240),SUM($U$149,$U$167,$O$172,$O$175,$U$188,$O$191,$U$208,$O$240))</f>
        <v>#N/A</v>
      </c>
      <c r="V257" s="364"/>
      <c r="W257" s="364"/>
      <c r="X257" s="365"/>
      <c r="Y257" s="364" t="e">
        <f ca="1">IF($I$210="適用",SUM($Y$226,$O$240),SUM($Y$149,$Y$168,$O$172,$O$175,$Y$188,$O$191,$Y$208,$O$240))</f>
        <v>#N/A</v>
      </c>
      <c r="Z257" s="365"/>
      <c r="AA257" s="187"/>
    </row>
    <row r="258" spans="1:27" s="183" customFormat="1" ht="13.5" customHeight="1">
      <c r="A258" s="695" t="s">
        <v>415</v>
      </c>
      <c r="B258" s="426"/>
      <c r="C258" s="426"/>
      <c r="D258" s="426"/>
      <c r="E258" s="426"/>
      <c r="F258" s="426"/>
      <c r="G258" s="426"/>
      <c r="H258" s="426"/>
      <c r="I258" s="426"/>
      <c r="J258" s="426"/>
      <c r="K258" s="426"/>
      <c r="L258" s="426"/>
      <c r="M258" s="697" t="s">
        <v>46</v>
      </c>
      <c r="N258" s="698"/>
      <c r="O258" s="375" t="e">
        <f ca="1">IF($I$210="適用",SUM($O$219,$O$231,$O$233,$O$234,$O$235,$O$236,$O$237,$O$238,$O$241),SUM($O$137,$O$148,$O$163,$O$169,$O$173,$O$176,$O$177,$O$182,$O$183,$O$189,$O$201,$O$231,$O$233,$O$234,$O$235,$O$236,$O$237,$O$238,$O$241))+4500</f>
        <v>#N/A</v>
      </c>
      <c r="P258" s="376"/>
      <c r="Q258" s="376"/>
      <c r="R258" s="376"/>
      <c r="S258" s="377" t="e">
        <f ca="1">IF($I$210="適用",SUM($S$219,$O$231,$O$233,$O$234,$O$235,$O$236,$O$237,$O$238,$O$241),SUM($S$137,$O$148,$O$163,$O$169,$O$173,$O$176,$O$177,$O$182,$S$183,$O$189,$S$201,$O$231,$O$233,$O$234,$O$235,$O$236,$O$237,$O$238,$O$241))+4500</f>
        <v>#N/A</v>
      </c>
      <c r="T258" s="378"/>
      <c r="U258" s="375" t="e">
        <f ca="1">IF($I$210="適用",SUM($U$219,$O$231,$O$233,$O$234,$O$235,$O$236,$O$237,$O$238,$O$241),SUM($U$137,$U$148,$U$163,$O$169,$O$173,$O$176,$O$177,$O$182,$U$183,$O$189,$U$201,$O$231,$O$233,$O$234,$O$235,$O$236,$O$237,$O$238,$O$241))</f>
        <v>#N/A</v>
      </c>
      <c r="V258" s="376"/>
      <c r="W258" s="376"/>
      <c r="X258" s="378"/>
      <c r="Y258" s="376" t="e">
        <f ca="1">IF($I$210="適用",SUM($Y$219,$O$231,$O$233,$O$234,$O$235,$O$236,$O$237,$O$238,$O$241),SUM($Y$137,$Y$148,$Y$164,$O$169,$O$173,$O$176,$O$177,$O$182,$Y$183,$O$189,$Y$201,$O$231,$O$233,$O$234,$O$235,$O$236,$O$237,$O$238,$O$241))</f>
        <v>#N/A</v>
      </c>
      <c r="Z258" s="378"/>
      <c r="AA258" s="187"/>
    </row>
    <row r="259" spans="1:27" s="183" customFormat="1" ht="13.5" customHeight="1">
      <c r="A259" s="696"/>
      <c r="B259" s="481"/>
      <c r="C259" s="481"/>
      <c r="D259" s="481"/>
      <c r="E259" s="481"/>
      <c r="F259" s="481"/>
      <c r="G259" s="481"/>
      <c r="H259" s="481"/>
      <c r="I259" s="481"/>
      <c r="J259" s="481"/>
      <c r="K259" s="481"/>
      <c r="L259" s="481"/>
      <c r="M259" s="699" t="s">
        <v>47</v>
      </c>
      <c r="N259" s="700"/>
      <c r="O259" s="371" t="e">
        <f ca="1">IF($I$210="適用",SUM($O$220,$O$231,$O$233,$O$234,$O$235,$O$236,$O$237,$O$238,$O$241),SUM($O$138,$O$149,$O$163,$O$169,$O$173,$O$176,$O$177,$O$182,$O$184,$O$189,$O$202,$O$231,$O$233,$O$234,$O$235,$O$236,$O$237,$O$238,$O$241))+4500</f>
        <v>#N/A</v>
      </c>
      <c r="P259" s="372"/>
      <c r="Q259" s="372"/>
      <c r="R259" s="372"/>
      <c r="S259" s="373" t="e">
        <f ca="1">IF($I$210="適用",SUM($S$220,$O$231,$O$233,$O$234,$O$235,$O$236,$O$237,$O$238,$O$241),SUM($S$138,$O$149,$O$163,$O$169,$O$173,$O$176,$O$177,$O$182,$S$184,$O$189,$S$202,$O$231,$O$233,$O$234,$O$235,$O$236,$O$237,$O$238,$O$241))+4500</f>
        <v>#N/A</v>
      </c>
      <c r="T259" s="374"/>
      <c r="U259" s="371" t="e">
        <f ca="1">IF($I$210="適用",SUM($U$220,$O$231,$O$233,$O$234,$O$235,$O$236,$O$237,$O$238,$O$241),SUM($U$138,$U$149,$U$163,$O$169,$O$173,$O$176,$O$177,$O$182,$U$184,$O$189,$U$202,$O$231,$O$233,$O$234,$O$235,$O$236,$O$237,$O$238,$O$241))</f>
        <v>#N/A</v>
      </c>
      <c r="V259" s="372"/>
      <c r="W259" s="372"/>
      <c r="X259" s="374"/>
      <c r="Y259" s="372" t="e">
        <f ca="1">IF($I$210="適用",SUM($Y$220,$O$231,$O$233,$O$234,$O$235,$O$236,$O$237,$O$238,$O$241),SUM($Y$138,$Y$149,$Y$164,$O$169,$O$173,$O$176,$O$177,$O$182,$Y$184,$O$189,$Y$202,$O$231,$O$233,$O$234,$O$235,$O$236,$O$237,$O$238,$O$241))</f>
        <v>#N/A</v>
      </c>
      <c r="Z259" s="374"/>
      <c r="AA259" s="187"/>
    </row>
    <row r="260" spans="1:27" s="183" customFormat="1" ht="13.5" customHeight="1">
      <c r="A260" s="246"/>
      <c r="B260" s="438" t="s">
        <v>412</v>
      </c>
      <c r="C260" s="438"/>
      <c r="D260" s="438"/>
      <c r="E260" s="438"/>
      <c r="F260" s="438"/>
      <c r="G260" s="438"/>
      <c r="H260" s="438"/>
      <c r="I260" s="438"/>
      <c r="J260" s="438"/>
      <c r="K260" s="438"/>
      <c r="L260" s="438"/>
      <c r="M260" s="699" t="s">
        <v>46</v>
      </c>
      <c r="N260" s="700"/>
      <c r="O260" s="354" t="e">
        <f ca="1">IF($I$210="適用",SUM($O$225,$O$240),SUM($O$148,$O$167,$O$172,$O$175,$O$187,$O$191,$O$207,$O$240))</f>
        <v>#N/A</v>
      </c>
      <c r="P260" s="355"/>
      <c r="Q260" s="355"/>
      <c r="R260" s="355"/>
      <c r="S260" s="356" t="e">
        <f ca="1">IF($I$210="適用",SUM($S$225,$O$240),SUM($O$148,$O$167,$O$172,$O$175,$S$187,$O$191,$S$207,$O$240))</f>
        <v>#N/A</v>
      </c>
      <c r="T260" s="357"/>
      <c r="U260" s="354" t="e">
        <f ca="1">IF($I$210="適用",SUM($U$225,$O$240),SUM($U$148,$U$167,$O$172,$O$175,$U$187,$O$191,$U$207,$O$240))</f>
        <v>#N/A</v>
      </c>
      <c r="V260" s="355"/>
      <c r="W260" s="355"/>
      <c r="X260" s="357"/>
      <c r="Y260" s="355" t="e">
        <f ca="1">IF($I$210="適用",SUM($Y$225,$O$240),SUM($Y$148,$Y$168,$O$172,$O$175,$Y$187,$O$191,$Y$207,$O$240))</f>
        <v>#N/A</v>
      </c>
      <c r="Z260" s="357"/>
      <c r="AA260" s="187"/>
    </row>
    <row r="261" spans="1:27" s="183" customFormat="1" ht="13.5" customHeight="1">
      <c r="A261" s="247"/>
      <c r="B261" s="481"/>
      <c r="C261" s="481"/>
      <c r="D261" s="481"/>
      <c r="E261" s="481"/>
      <c r="F261" s="481"/>
      <c r="G261" s="481"/>
      <c r="H261" s="481"/>
      <c r="I261" s="481"/>
      <c r="J261" s="481"/>
      <c r="K261" s="481"/>
      <c r="L261" s="481"/>
      <c r="M261" s="699" t="s">
        <v>47</v>
      </c>
      <c r="N261" s="700"/>
      <c r="O261" s="358" t="e">
        <f ca="1">IF($I$210="適用",SUM($O$226,$O$240),SUM($O$149,$O$167,$O$172,$O$175,$O$188,$O$191,$O$208,$O$240))</f>
        <v>#N/A</v>
      </c>
      <c r="P261" s="359"/>
      <c r="Q261" s="359"/>
      <c r="R261" s="359"/>
      <c r="S261" s="358" t="e">
        <f ca="1">IF($I$210="適用",SUM($S$226,$O$240),SUM($O$149,$O$167,$O$172,$O$175,$S$188,$O$191,$S$208,$O$240))</f>
        <v>#N/A</v>
      </c>
      <c r="T261" s="360"/>
      <c r="U261" s="361" t="e">
        <f ca="1">IF($I$210="適用",SUM($U$226,$O$240),SUM($U$149,$U$167,$O$172,$O$175,$U$188,$O$191,$U$208,$O$240))</f>
        <v>#N/A</v>
      </c>
      <c r="V261" s="362"/>
      <c r="W261" s="362"/>
      <c r="X261" s="363"/>
      <c r="Y261" s="364" t="e">
        <f ca="1">IF($I$210="適用",SUM($Y$226,$O$240),SUM($Y$149,$Y$168,$O$172,$O$175,$Y$188,$O$191,$Y$208,$O$240))</f>
        <v>#N/A</v>
      </c>
      <c r="Z261" s="365"/>
      <c r="AA261" s="187"/>
    </row>
    <row r="262" spans="1:27" s="183" customFormat="1" ht="13.5" customHeight="1">
      <c r="A262" s="721" t="s">
        <v>525</v>
      </c>
      <c r="B262" s="722"/>
      <c r="C262" s="722"/>
      <c r="D262" s="722"/>
      <c r="E262" s="722"/>
      <c r="F262" s="722"/>
      <c r="G262" s="722"/>
      <c r="H262" s="722"/>
      <c r="I262" s="722"/>
      <c r="J262" s="722"/>
      <c r="K262" s="722"/>
      <c r="L262" s="723"/>
      <c r="M262" s="697" t="s">
        <v>46</v>
      </c>
      <c r="N262" s="698"/>
      <c r="O262" s="367">
        <f>'在籍児童一覧（小規模保育事業A型）'!Q94</f>
        <v>0</v>
      </c>
      <c r="P262" s="368"/>
      <c r="Q262" s="367">
        <f>'在籍児童一覧（小規模保育事業A型）'!S94</f>
        <v>0</v>
      </c>
      <c r="R262" s="368"/>
      <c r="S262" s="367">
        <f>'在籍児童一覧（小規模保育事業A型）'!U94</f>
        <v>0</v>
      </c>
      <c r="T262" s="368"/>
      <c r="U262" s="367">
        <f>'在籍児童一覧（小規模保育事業A型）'!W94</f>
        <v>0</v>
      </c>
      <c r="V262" s="368"/>
      <c r="W262" s="367">
        <f>'在籍児童一覧（小規模保育事業A型）'!Y94</f>
        <v>0</v>
      </c>
      <c r="X262" s="368"/>
      <c r="Y262" s="367">
        <f>'在籍児童一覧（小規模保育事業A型）'!AA94</f>
        <v>0</v>
      </c>
      <c r="Z262" s="368"/>
      <c r="AA262" s="187"/>
    </row>
    <row r="263" spans="1:27" s="183" customFormat="1" ht="13.5" customHeight="1">
      <c r="A263" s="724"/>
      <c r="B263" s="725"/>
      <c r="C263" s="725"/>
      <c r="D263" s="725"/>
      <c r="E263" s="725"/>
      <c r="F263" s="725"/>
      <c r="G263" s="725"/>
      <c r="H263" s="725"/>
      <c r="I263" s="725"/>
      <c r="J263" s="725"/>
      <c r="K263" s="725"/>
      <c r="L263" s="726"/>
      <c r="M263" s="733" t="s">
        <v>47</v>
      </c>
      <c r="N263" s="734"/>
      <c r="O263" s="735">
        <f>'在籍児童一覧（小規模保育事業A型）'!Q124</f>
        <v>0</v>
      </c>
      <c r="P263" s="736"/>
      <c r="Q263" s="735">
        <f>'在籍児童一覧（小規模保育事業A型）'!S124</f>
        <v>0</v>
      </c>
      <c r="R263" s="736"/>
      <c r="S263" s="735">
        <f>'在籍児童一覧（小規模保育事業A型）'!U124</f>
        <v>0</v>
      </c>
      <c r="T263" s="736"/>
      <c r="U263" s="735">
        <f>'在籍児童一覧（小規模保育事業A型）'!W124</f>
        <v>0</v>
      </c>
      <c r="V263" s="736"/>
      <c r="W263" s="735">
        <f>'在籍児童一覧（小規模保育事業A型）'!Y124</f>
        <v>0</v>
      </c>
      <c r="X263" s="736"/>
      <c r="Y263" s="735">
        <f>'在籍児童一覧（小規模保育事業A型）'!AA124</f>
        <v>0</v>
      </c>
      <c r="Z263" s="736"/>
      <c r="AA263" s="187"/>
    </row>
    <row r="264" spans="1:27" s="183" customFormat="1" ht="13.5" hidden="1" customHeight="1">
      <c r="A264" s="721" t="s">
        <v>526</v>
      </c>
      <c r="B264" s="722"/>
      <c r="C264" s="722"/>
      <c r="D264" s="722"/>
      <c r="E264" s="722"/>
      <c r="F264" s="722"/>
      <c r="G264" s="722"/>
      <c r="H264" s="722"/>
      <c r="I264" s="722"/>
      <c r="J264" s="722"/>
      <c r="K264" s="722"/>
      <c r="L264" s="723"/>
      <c r="M264" s="697" t="s">
        <v>46</v>
      </c>
      <c r="N264" s="698"/>
      <c r="O264" s="367">
        <f>'在籍児童一覧（小規模保育事業A型）'!Q96</f>
        <v>0</v>
      </c>
      <c r="P264" s="368"/>
      <c r="Q264" s="367">
        <f>'在籍児童一覧（小規模保育事業A型）'!S96</f>
        <v>0</v>
      </c>
      <c r="R264" s="368"/>
      <c r="S264" s="367">
        <f>'在籍児童一覧（小規模保育事業A型）'!U96</f>
        <v>0</v>
      </c>
      <c r="T264" s="368"/>
      <c r="U264" s="727"/>
      <c r="V264" s="728"/>
      <c r="W264" s="728"/>
      <c r="X264" s="728"/>
      <c r="Y264" s="728"/>
      <c r="Z264" s="729"/>
      <c r="AA264" s="187"/>
    </row>
    <row r="265" spans="1:27" s="183" customFormat="1" ht="13.5" hidden="1" customHeight="1">
      <c r="A265" s="724"/>
      <c r="B265" s="725"/>
      <c r="C265" s="725"/>
      <c r="D265" s="725"/>
      <c r="E265" s="725"/>
      <c r="F265" s="725"/>
      <c r="G265" s="725"/>
      <c r="H265" s="725"/>
      <c r="I265" s="725"/>
      <c r="J265" s="725"/>
      <c r="K265" s="725"/>
      <c r="L265" s="726"/>
      <c r="M265" s="733" t="s">
        <v>47</v>
      </c>
      <c r="N265" s="734"/>
      <c r="O265" s="735">
        <f>'在籍児童一覧（小規模保育事業A型）'!Q126</f>
        <v>0</v>
      </c>
      <c r="P265" s="736"/>
      <c r="Q265" s="735">
        <f>'在籍児童一覧（小規模保育事業A型）'!S126</f>
        <v>0</v>
      </c>
      <c r="R265" s="736"/>
      <c r="S265" s="735">
        <f>'在籍児童一覧（小規模保育事業A型）'!U126</f>
        <v>0</v>
      </c>
      <c r="T265" s="736"/>
      <c r="U265" s="730"/>
      <c r="V265" s="731"/>
      <c r="W265" s="731"/>
      <c r="X265" s="731"/>
      <c r="Y265" s="731"/>
      <c r="Z265" s="732"/>
      <c r="AA265" s="187"/>
    </row>
    <row r="266" spans="1:27" s="183" customFormat="1" ht="13.5" customHeight="1">
      <c r="A266" s="721" t="s">
        <v>527</v>
      </c>
      <c r="B266" s="722"/>
      <c r="C266" s="722"/>
      <c r="D266" s="722"/>
      <c r="E266" s="722"/>
      <c r="F266" s="722"/>
      <c r="G266" s="722"/>
      <c r="H266" s="722"/>
      <c r="I266" s="722"/>
      <c r="J266" s="722"/>
      <c r="K266" s="722"/>
      <c r="L266" s="723"/>
      <c r="M266" s="697" t="s">
        <v>46</v>
      </c>
      <c r="N266" s="698"/>
      <c r="O266" s="367">
        <f>'在籍児童一覧（小規模保育事業A型）'!Q98</f>
        <v>0</v>
      </c>
      <c r="P266" s="368"/>
      <c r="Q266" s="367">
        <f>'在籍児童一覧（小規模保育事業A型）'!S98</f>
        <v>0</v>
      </c>
      <c r="R266" s="368"/>
      <c r="S266" s="367">
        <f>'在籍児童一覧（小規模保育事業A型）'!U98</f>
        <v>0</v>
      </c>
      <c r="T266" s="368"/>
      <c r="U266" s="367">
        <f>'在籍児童一覧（小規模保育事業A型）'!W98</f>
        <v>0</v>
      </c>
      <c r="V266" s="368"/>
      <c r="W266" s="367">
        <f>'在籍児童一覧（小規模保育事業A型）'!Y98</f>
        <v>0</v>
      </c>
      <c r="X266" s="368"/>
      <c r="Y266" s="367">
        <f>'在籍児童一覧（小規模保育事業A型）'!AA98</f>
        <v>0</v>
      </c>
      <c r="Z266" s="368"/>
      <c r="AA266" s="187"/>
    </row>
    <row r="267" spans="1:27" s="183" customFormat="1" ht="13.5" customHeight="1">
      <c r="A267" s="724"/>
      <c r="B267" s="725"/>
      <c r="C267" s="725"/>
      <c r="D267" s="725"/>
      <c r="E267" s="725"/>
      <c r="F267" s="725"/>
      <c r="G267" s="725"/>
      <c r="H267" s="725"/>
      <c r="I267" s="725"/>
      <c r="J267" s="725"/>
      <c r="K267" s="725"/>
      <c r="L267" s="726"/>
      <c r="M267" s="733" t="s">
        <v>47</v>
      </c>
      <c r="N267" s="734"/>
      <c r="O267" s="735">
        <f>'在籍児童一覧（小規模保育事業A型）'!Q128</f>
        <v>0</v>
      </c>
      <c r="P267" s="736"/>
      <c r="Q267" s="735">
        <f>'在籍児童一覧（小規模保育事業A型）'!S128</f>
        <v>0</v>
      </c>
      <c r="R267" s="736"/>
      <c r="S267" s="735">
        <f>'在籍児童一覧（小規模保育事業A型）'!U128</f>
        <v>0</v>
      </c>
      <c r="T267" s="736"/>
      <c r="U267" s="735">
        <f>'在籍児童一覧（小規模保育事業A型）'!W128</f>
        <v>0</v>
      </c>
      <c r="V267" s="736"/>
      <c r="W267" s="735">
        <f>'在籍児童一覧（小規模保育事業A型）'!Y128</f>
        <v>0</v>
      </c>
      <c r="X267" s="736"/>
      <c r="Y267" s="735">
        <f>'在籍児童一覧（小規模保育事業A型）'!AA128</f>
        <v>0</v>
      </c>
      <c r="Z267" s="736"/>
      <c r="AA267" s="187"/>
    </row>
    <row r="268" spans="1:27" s="183" customFormat="1" ht="13.5" hidden="1" customHeight="1">
      <c r="A268" s="721" t="s">
        <v>528</v>
      </c>
      <c r="B268" s="722"/>
      <c r="C268" s="722"/>
      <c r="D268" s="722"/>
      <c r="E268" s="722"/>
      <c r="F268" s="722"/>
      <c r="G268" s="722"/>
      <c r="H268" s="722"/>
      <c r="I268" s="722"/>
      <c r="J268" s="722"/>
      <c r="K268" s="722"/>
      <c r="L268" s="723"/>
      <c r="M268" s="697" t="s">
        <v>46</v>
      </c>
      <c r="N268" s="698"/>
      <c r="O268" s="367">
        <f>'在籍児童一覧（小規模保育事業A型）'!Q100</f>
        <v>0</v>
      </c>
      <c r="P268" s="368"/>
      <c r="Q268" s="367">
        <f>'在籍児童一覧（小規模保育事業A型）'!S100</f>
        <v>0</v>
      </c>
      <c r="R268" s="368"/>
      <c r="S268" s="367">
        <f>'在籍児童一覧（小規模保育事業A型）'!U100</f>
        <v>0</v>
      </c>
      <c r="T268" s="368"/>
      <c r="U268" s="727"/>
      <c r="V268" s="728"/>
      <c r="W268" s="728"/>
      <c r="X268" s="728"/>
      <c r="Y268" s="728"/>
      <c r="Z268" s="729"/>
      <c r="AA268" s="187"/>
    </row>
    <row r="269" spans="1:27" s="183" customFormat="1" ht="13.5" hidden="1" customHeight="1">
      <c r="A269" s="724"/>
      <c r="B269" s="725"/>
      <c r="C269" s="725"/>
      <c r="D269" s="725"/>
      <c r="E269" s="725"/>
      <c r="F269" s="725"/>
      <c r="G269" s="725"/>
      <c r="H269" s="725"/>
      <c r="I269" s="725"/>
      <c r="J269" s="725"/>
      <c r="K269" s="725"/>
      <c r="L269" s="726"/>
      <c r="M269" s="733" t="s">
        <v>47</v>
      </c>
      <c r="N269" s="734"/>
      <c r="O269" s="735">
        <f>'在籍児童一覧（小規模保育事業A型）'!Q130</f>
        <v>0</v>
      </c>
      <c r="P269" s="736"/>
      <c r="Q269" s="735">
        <f>'在籍児童一覧（小規模保育事業A型）'!S130</f>
        <v>0</v>
      </c>
      <c r="R269" s="736"/>
      <c r="S269" s="735">
        <f>'在籍児童一覧（小規模保育事業A型）'!U130</f>
        <v>0</v>
      </c>
      <c r="T269" s="736"/>
      <c r="U269" s="730"/>
      <c r="V269" s="731"/>
      <c r="W269" s="731"/>
      <c r="X269" s="731"/>
      <c r="Y269" s="731"/>
      <c r="Z269" s="732"/>
      <c r="AA269" s="187"/>
    </row>
    <row r="270" spans="1:27" s="183" customFormat="1" ht="13.5" customHeight="1">
      <c r="A270" s="737" t="s">
        <v>416</v>
      </c>
      <c r="B270" s="710"/>
      <c r="C270" s="710"/>
      <c r="D270" s="710"/>
      <c r="E270" s="710"/>
      <c r="F270" s="710"/>
      <c r="G270" s="710"/>
      <c r="H270" s="710"/>
      <c r="I270" s="710"/>
      <c r="J270" s="710"/>
      <c r="K270" s="710"/>
      <c r="L270" s="710"/>
      <c r="M270" s="710"/>
      <c r="N270" s="711"/>
      <c r="O270" s="741" t="e">
        <f ca="1">SUM($O$246*O262,$O$247*O263,$O$250*O264,$O$251*O265,$O$254*O266,$O$255*O267,$O$258*O268,$O$259*O269)</f>
        <v>#N/A</v>
      </c>
      <c r="P270" s="742"/>
      <c r="Q270" s="741" t="e">
        <f ca="1">SUM($O$246*Q262,$O$247*Q263,$O$250*Q264,$O$251*Q265,$O$254*Q266,$O$255*Q267,$O$258*Q268,$O$259*Q269)</f>
        <v>#N/A</v>
      </c>
      <c r="R270" s="742"/>
      <c r="S270" s="741" t="e">
        <f ca="1">SUM($S$246*S262,$S$247*S263,$S$250*S264,$S$251*S265,$S$254*S266,$S$255*S267,$S$258*S268,$S$259*S269)</f>
        <v>#N/A</v>
      </c>
      <c r="T270" s="742"/>
      <c r="U270" s="741" t="e">
        <f ca="1">SUM($U$246*U262,$U$247*U263,$U$250*U264:V264,$U$251*U265,$U$254*U266,$U$255*U267,$U$258*U268,$U$259*U269)</f>
        <v>#N/A</v>
      </c>
      <c r="V270" s="742"/>
      <c r="W270" s="741" t="e">
        <f ca="1">SUM($U$246*W262,$U$247*W263,$U$250*W264:X264,$U$251*W265,$U$254*W266,$U$255*W267,$U$258*W268,$U$259*W269)</f>
        <v>#N/A</v>
      </c>
      <c r="X270" s="742"/>
      <c r="Y270" s="741" t="e">
        <f ca="1">SUM($Y$246*Y262,$Y$247*Y263,$Y$250*Y264:Z264,$Y$251*Y265,$Y$254*Y266,$Y$255*Y267,$Y$258*Y268,$Y$259*Y269)</f>
        <v>#N/A</v>
      </c>
      <c r="Z270" s="742"/>
      <c r="AA270" s="187"/>
    </row>
    <row r="271" spans="1:27" s="183" customFormat="1" ht="13.5" customHeight="1">
      <c r="A271" s="248"/>
      <c r="B271" s="743" t="s">
        <v>412</v>
      </c>
      <c r="C271" s="702"/>
      <c r="D271" s="702"/>
      <c r="E271" s="702"/>
      <c r="F271" s="702"/>
      <c r="G271" s="702"/>
      <c r="H271" s="702"/>
      <c r="I271" s="702"/>
      <c r="J271" s="702"/>
      <c r="K271" s="702"/>
      <c r="L271" s="702"/>
      <c r="M271" s="702"/>
      <c r="N271" s="703"/>
      <c r="O271" s="369" t="e">
        <f ca="1">SUM($O$248*O262,$O$249*O263,$O$252*O264,$O$253*O265,$O$256*O266,$O$257*O267,$O$260*O268,$O$261*O269)</f>
        <v>#N/A</v>
      </c>
      <c r="P271" s="370"/>
      <c r="Q271" s="369" t="e">
        <f ca="1">SUM($O$248*Q262,$O$249*Q263,$O$252*Q264,$O$253*Q265,$O$256*Q266,$O$257*Q267,$O$260*Q268,$O$261*Q269)</f>
        <v>#N/A</v>
      </c>
      <c r="R271" s="370"/>
      <c r="S271" s="369" t="e">
        <f ca="1">SUM($S$248*S262,$S$249*S263,$S$252*S264,$S$253*S265,$S$256*S266,$S$257*S267,$S$260*S268,$S$261*S269)</f>
        <v>#N/A</v>
      </c>
      <c r="T271" s="370"/>
      <c r="U271" s="369" t="e">
        <f ca="1">SUM($U$248*U262,$U$249*U263,$U$252*U264,$U$253*U265,$U$256*U266,$U$257*U267,$U$260*U268,$U$261*U269)</f>
        <v>#N/A</v>
      </c>
      <c r="V271" s="370"/>
      <c r="W271" s="369" t="e">
        <f ca="1">SUM($U$248*W262,$U$249*W263,$U$252*W264,$U$253*W265,$U$256*W266,$U$257*W267,$U$260*W268,$U$261*W269)</f>
        <v>#N/A</v>
      </c>
      <c r="X271" s="370"/>
      <c r="Y271" s="369" t="e">
        <f ca="1">SUM($Y$248*Y262,$Y$249*Y263,$Y$252*Y264,$Y$253*Y265,$Y$256*Y266,$Y$257*Y267,$Y$261*Y268,$Y$261*Y269)</f>
        <v>#N/A</v>
      </c>
      <c r="Z271" s="370"/>
      <c r="AA271" s="187"/>
    </row>
    <row r="272" spans="1:27" s="183" customFormat="1" ht="13.5" hidden="1" customHeight="1">
      <c r="A272" s="747" t="s">
        <v>472</v>
      </c>
      <c r="B272" s="696" t="s">
        <v>417</v>
      </c>
      <c r="C272" s="397"/>
      <c r="D272" s="397"/>
      <c r="E272" s="397"/>
      <c r="F272" s="397"/>
      <c r="G272" s="397"/>
      <c r="H272" s="397"/>
      <c r="I272" s="397"/>
      <c r="J272" s="397"/>
      <c r="K272" s="397"/>
      <c r="L272" s="397"/>
      <c r="M272" s="397"/>
      <c r="N272" s="429"/>
      <c r="O272" s="366" t="e">
        <f ca="1">IF($I$210="適用",SUM($O$212,$O$231,$O$233,$O$234,$O$235,$O$236,$O$237,$O$238,$O$241),SUM($O$139,$O$149,$O$169,$O$173,$O$176,$O$177,$O$182,$O$184,$O$189,$O$194,$O$231,$O$233,$O$234,$O$235,$O$236,$O$237,$O$238,$O$241))</f>
        <v>#N/A</v>
      </c>
      <c r="P272" s="364"/>
      <c r="Q272" s="364"/>
      <c r="R272" s="365"/>
      <c r="S272" s="364" t="e">
        <f ca="1">IF($I$210="適用",SUM($S$212,$O$231,$O$233,$O$234,$O$235,$O$236,$O$237,$O$238,$O$241),SUM($S$139,$O$149,$O$169,$O$173,$O$176,$O$177,$O$182,$S$184,$O$189,$S$194,$O$231,$O$233,$O$234,$O$235,$O$236,$O$237,$O$238,$O$241))</f>
        <v>#N/A</v>
      </c>
      <c r="T272" s="365"/>
      <c r="U272" s="366" t="e">
        <f ca="1">IF($I$210="適用",SUM($U$212,$O$231,$O$233,$O$234,$O$235,$O$236,$O$237,$O$238,$O$241),SUM($U$139,$U$149,$O$169,$O$173,$O$176,$O$177,$O$182,$U$184,$O$189,$U$194,$O$231,$O$233,$O$234,$O$235,$O$236,$O$237,$O$238,$O$241))</f>
        <v>#N/A</v>
      </c>
      <c r="V272" s="365"/>
      <c r="W272" s="750"/>
      <c r="X272" s="751"/>
      <c r="Y272" s="751"/>
      <c r="Z272" s="752"/>
      <c r="AA272" s="187"/>
    </row>
    <row r="273" spans="1:27" s="183" customFormat="1" ht="13.5" hidden="1" customHeight="1">
      <c r="A273" s="748"/>
      <c r="B273" s="246"/>
      <c r="C273" s="437" t="s">
        <v>412</v>
      </c>
      <c r="D273" s="438"/>
      <c r="E273" s="438"/>
      <c r="F273" s="438"/>
      <c r="G273" s="438"/>
      <c r="H273" s="438"/>
      <c r="I273" s="438"/>
      <c r="J273" s="438"/>
      <c r="K273" s="438"/>
      <c r="L273" s="438"/>
      <c r="M273" s="438"/>
      <c r="N273" s="439"/>
      <c r="O273" s="573" t="e">
        <f ca="1">IF($I$210="適用",SUM($O$218,$O$240),SUM($O$149,$O$172,$O$175,$O$188,$O$191,$O$200,$O$240))</f>
        <v>#N/A</v>
      </c>
      <c r="P273" s="574"/>
      <c r="Q273" s="574"/>
      <c r="R273" s="744"/>
      <c r="S273" s="574" t="e">
        <f ca="1">IF($I$210="適用",SUM($S$218,$O$240),SUM($O$149,$O$172,$O$175,$S$188,$O$191,$S$200,$O$240))</f>
        <v>#N/A</v>
      </c>
      <c r="T273" s="744"/>
      <c r="U273" s="573" t="e">
        <f ca="1">IF($I$210="適用",SUM($U$218,$O$240),SUM($U$149,$O$172,$O$175,$U$188,$O$191,$U$200,$O$240))</f>
        <v>#N/A</v>
      </c>
      <c r="V273" s="744"/>
      <c r="W273" s="750"/>
      <c r="X273" s="751"/>
      <c r="Y273" s="751"/>
      <c r="Z273" s="752"/>
      <c r="AA273" s="187"/>
    </row>
    <row r="274" spans="1:27" s="183" customFormat="1" ht="13.5" hidden="1" customHeight="1">
      <c r="A274" s="748"/>
      <c r="B274" s="737" t="s">
        <v>418</v>
      </c>
      <c r="C274" s="710"/>
      <c r="D274" s="710"/>
      <c r="E274" s="710"/>
      <c r="F274" s="710"/>
      <c r="G274" s="710"/>
      <c r="H274" s="710"/>
      <c r="I274" s="710"/>
      <c r="J274" s="710"/>
      <c r="K274" s="710"/>
      <c r="L274" s="710"/>
      <c r="M274" s="710"/>
      <c r="N274" s="711"/>
      <c r="O274" s="535" t="e">
        <f ca="1">IF($I$210="適用",SUM($O$212,$O$231,$O$233,$O$234,$O$235,$O$236,$O$237,$O$238,$O$241),SUM($O$139,$O$149,$O$169,$O$173,$O$176,$O$177,$O$182,$O$184,$O$189,$O$194,$O$231,$O$233,$O$234,$O$235,$O$236,$O$237,$O$238,$O$241))+4500</f>
        <v>#N/A</v>
      </c>
      <c r="P274" s="745"/>
      <c r="Q274" s="745"/>
      <c r="R274" s="536"/>
      <c r="S274" s="745" t="e">
        <f ca="1">IF($I$210="適用",SUM($S$212,$O$231,$O$233,$O$234,$O$235,$O$236,$O$237,$O$238,$O$241),SUM($S$139,$O$149,$O$169,$O$173,$O$176,$O$177,$O$182,$S$184,$O$189,$S$194,$O$231,$O$233,$O$234,$O$235,$O$236,$O$237,$O$238,$O$241))+4500</f>
        <v>#N/A</v>
      </c>
      <c r="T274" s="536"/>
      <c r="U274" s="535" t="e">
        <f ca="1">IF($I$210="適用",SUM($U$212,$O$231,$O$233,$O$234,$O$235,$O$236,$O$237,$O$238,$O$241),SUM($U$139,$U$149,$O$169,$O$173,$O$176,$O$177,$O$182,$U$184,$O$189,$U$194,$O$231,$O$233,$O$234,$O$235,$O$236,$O$237,$O$238,$O$241))</f>
        <v>#N/A</v>
      </c>
      <c r="V274" s="536"/>
      <c r="W274" s="750"/>
      <c r="X274" s="751"/>
      <c r="Y274" s="751"/>
      <c r="Z274" s="752"/>
      <c r="AA274" s="187"/>
    </row>
    <row r="275" spans="1:27" s="183" customFormat="1" ht="13.5" hidden="1" customHeight="1">
      <c r="A275" s="748"/>
      <c r="B275" s="246"/>
      <c r="C275" s="738" t="s">
        <v>412</v>
      </c>
      <c r="D275" s="739"/>
      <c r="E275" s="739"/>
      <c r="F275" s="739"/>
      <c r="G275" s="739"/>
      <c r="H275" s="739"/>
      <c r="I275" s="739"/>
      <c r="J275" s="739"/>
      <c r="K275" s="739"/>
      <c r="L275" s="739"/>
      <c r="M275" s="739"/>
      <c r="N275" s="740"/>
      <c r="O275" s="573" t="e">
        <f ca="1">IF($I$210="適用",SUM($O$218,$O$240),SUM($O$149,$O$172,$O$175,$O$188,$O$191,$O$200,$O$240))</f>
        <v>#N/A</v>
      </c>
      <c r="P275" s="574"/>
      <c r="Q275" s="574"/>
      <c r="R275" s="744"/>
      <c r="S275" s="574" t="e">
        <f ca="1">IF($I$210="適用",SUM($S$218,$O$240),SUM($O$149,$O$172,$O$175,$S$188,$O$191,$S$200,$O$240))</f>
        <v>#N/A</v>
      </c>
      <c r="T275" s="744"/>
      <c r="U275" s="573" t="e">
        <f ca="1">IF($I$210="適用",SUM($U$218,$O$240),SUM($U$149,$O$172,$O$175,$U$188,$O$191,$U$200,$O$240))</f>
        <v>#N/A</v>
      </c>
      <c r="V275" s="744"/>
      <c r="W275" s="750"/>
      <c r="X275" s="751"/>
      <c r="Y275" s="751"/>
      <c r="Z275" s="752"/>
      <c r="AA275" s="187"/>
    </row>
    <row r="276" spans="1:27" s="183" customFormat="1" ht="13.5" hidden="1" customHeight="1">
      <c r="A276" s="748"/>
      <c r="B276" s="737" t="s">
        <v>419</v>
      </c>
      <c r="C276" s="710"/>
      <c r="D276" s="710"/>
      <c r="E276" s="710"/>
      <c r="F276" s="710"/>
      <c r="G276" s="710"/>
      <c r="H276" s="710"/>
      <c r="I276" s="710"/>
      <c r="J276" s="710"/>
      <c r="K276" s="710"/>
      <c r="L276" s="710"/>
      <c r="M276" s="710"/>
      <c r="N276" s="711"/>
      <c r="O276" s="535" t="e">
        <f ca="1">IF($I$210="適用",SUM($O$221,$O$231,$O$233,$O$234,$O$235,$O$236,$O$237,$O$238,$O$241),SUM($O$139,$O$149,$O$163,$O$169,$O$173,$O$176,$O$177,$O$182,$O$184,$O$189,$O$203,$O$231,$O$233,$O$234,$O$235,$O$236,$O$237,$O$238,$O$241))</f>
        <v>#N/A</v>
      </c>
      <c r="P276" s="745"/>
      <c r="Q276" s="745"/>
      <c r="R276" s="536"/>
      <c r="S276" s="745" t="e">
        <f ca="1">IF($I$210="適用",SUM($S$221,$O$231,$O$233,$O$234,$O$235,$O$236,$O$237,$O$238,$O$241),SUM($S$139,$O$149,$O$163,$O$169,$O$173,$O$176,$O$177,$O$182,$S$184,$O$189,$S$203,$O$231,$O$233,$O$234,$O$235,$O$236,$O$237,$O$238,$O$241))</f>
        <v>#N/A</v>
      </c>
      <c r="T276" s="536"/>
      <c r="U276" s="535" t="e">
        <f ca="1">IF($I$210="適用",SUM($U$221,$O$231,$O$233,$O$234,$O$235,$O$236,$O$237,$O$238,$O$241),SUM($U$139,$U$149,$U$163,$O$169,$O$173,$O$176,$O$177,$O$182,$U$184,$O$189,$U$203,$O$231,$O$233,$O$234,$O$235,$O$236,$O$237,$O$238,$O$241))</f>
        <v>#N/A</v>
      </c>
      <c r="V276" s="536"/>
      <c r="W276" s="750"/>
      <c r="X276" s="751"/>
      <c r="Y276" s="751"/>
      <c r="Z276" s="752"/>
      <c r="AA276" s="187"/>
    </row>
    <row r="277" spans="1:27" s="183" customFormat="1" ht="13.5" hidden="1" customHeight="1">
      <c r="A277" s="748"/>
      <c r="B277" s="246"/>
      <c r="C277" s="738" t="s">
        <v>412</v>
      </c>
      <c r="D277" s="739"/>
      <c r="E277" s="739"/>
      <c r="F277" s="739"/>
      <c r="G277" s="739"/>
      <c r="H277" s="739"/>
      <c r="I277" s="739"/>
      <c r="J277" s="739"/>
      <c r="K277" s="739"/>
      <c r="L277" s="739"/>
      <c r="M277" s="739"/>
      <c r="N277" s="740"/>
      <c r="O277" s="573" t="e">
        <f ca="1">IF($I$210="適用",SUM($O$227,$O$240),SUM($O$149,$O$167,$O$172,$O$175,$O$188,$O$191,$O$209,$O$240))</f>
        <v>#N/A</v>
      </c>
      <c r="P277" s="574"/>
      <c r="Q277" s="574"/>
      <c r="R277" s="744"/>
      <c r="S277" s="574" t="e">
        <f ca="1">IF($I$210="適用",SUM($S$227,$O$240),SUM($O$149,$O$167,$O$172,$O$175,$S$188,$O$191,$S$209,$O$240))</f>
        <v>#N/A</v>
      </c>
      <c r="T277" s="744"/>
      <c r="U277" s="573" t="e">
        <f ca="1">IF($I$210="適用",SUM($U$227,$O$240),SUM($U$149,$U$167,$O$172,$O$175,$U$188,$O$191,$U$200,$O$240))</f>
        <v>#N/A</v>
      </c>
      <c r="V277" s="744"/>
      <c r="W277" s="750"/>
      <c r="X277" s="751"/>
      <c r="Y277" s="751"/>
      <c r="Z277" s="752"/>
      <c r="AA277" s="187"/>
    </row>
    <row r="278" spans="1:27" s="183" customFormat="1" ht="13.5" hidden="1" customHeight="1">
      <c r="A278" s="748"/>
      <c r="B278" s="737" t="s">
        <v>415</v>
      </c>
      <c r="C278" s="710"/>
      <c r="D278" s="710"/>
      <c r="E278" s="710"/>
      <c r="F278" s="710"/>
      <c r="G278" s="710"/>
      <c r="H278" s="710"/>
      <c r="I278" s="710"/>
      <c r="J278" s="710"/>
      <c r="K278" s="710"/>
      <c r="L278" s="710"/>
      <c r="M278" s="710"/>
      <c r="N278" s="711"/>
      <c r="O278" s="535" t="e">
        <f ca="1">IF($I$210="適用",SUM($O$221,$O$231,$O$233,$O$234,$O$235,$O$236,$O$237,$O$238,$O$241),SUM($O$139,$O$149,$O$163,$O$169,$O$173,$O$176,$O$177,$O$182,$O$184,$O$189,$O$203,$O$231,$O$233,$O$234,$O$235,$O$236,$O$237,$O$238,$O$241))+4500</f>
        <v>#N/A</v>
      </c>
      <c r="P278" s="745"/>
      <c r="Q278" s="745"/>
      <c r="R278" s="536"/>
      <c r="S278" s="745" t="e">
        <f ca="1">IF($I$210="適用",SUM($S$221,$O$231,$O$233,$O$234,$O$235,$O$236,$O$237,$O$238,$O$241),SUM($S$139,$O$149,$O$163,$O$169,$O$173,$O$176,$O$177,$O$182,$S$184,$O$189,$S$203,$O$231,$O$233,$O$234,$O$235,$O$236,$O$237,$O$238,$O$241))+4500</f>
        <v>#N/A</v>
      </c>
      <c r="T278" s="536"/>
      <c r="U278" s="535" t="e">
        <f ca="1">IF($I$210="適用",SUM($U$221,$O$231,$O$233,$O$234,$O$235,$O$236,$O$237,$O$238,$O$241),SUM($U$139,$U$149,$U$163,$O$169,$O$173,$O$176,$O$177,$O$182,$U$184,$O$189,$U$203,$O$231,$O$233,$O$234,$O$235,$O$236,$O$237,$O$238,$O$241))</f>
        <v>#N/A</v>
      </c>
      <c r="V278" s="536"/>
      <c r="W278" s="750"/>
      <c r="X278" s="751"/>
      <c r="Y278" s="751"/>
      <c r="Z278" s="752"/>
      <c r="AA278" s="187"/>
    </row>
    <row r="279" spans="1:27" s="183" customFormat="1" ht="13.5" hidden="1" customHeight="1">
      <c r="A279" s="748"/>
      <c r="B279" s="246"/>
      <c r="C279" s="738" t="s">
        <v>412</v>
      </c>
      <c r="D279" s="739"/>
      <c r="E279" s="739"/>
      <c r="F279" s="739"/>
      <c r="G279" s="739"/>
      <c r="H279" s="739"/>
      <c r="I279" s="739"/>
      <c r="J279" s="739"/>
      <c r="K279" s="739"/>
      <c r="L279" s="739"/>
      <c r="M279" s="739"/>
      <c r="N279" s="740"/>
      <c r="O279" s="573" t="e">
        <f ca="1">IF($I$210="適用",SUM($O$227,$O$240),SUM($O$149,$O$167,$O$172,$O$175,$O$188,$O$191,$O$209,$O$240))+4500</f>
        <v>#N/A</v>
      </c>
      <c r="P279" s="574"/>
      <c r="Q279" s="574"/>
      <c r="R279" s="744"/>
      <c r="S279" s="574" t="e">
        <f ca="1">IF($I$210="適用",SUM($S$227,$O$240),SUM($O$149,$O$167,$O$172,$O$175,$S$188,$O$191,$S$209,$O$240))</f>
        <v>#N/A</v>
      </c>
      <c r="T279" s="744"/>
      <c r="U279" s="573" t="e">
        <f ca="1">IF($I$210="適用",SUM($U$227,$O$240),SUM($U$149,$U$167,$O$172,$O$175,$U$188,$O$191,$U$200,$O$240))</f>
        <v>#N/A</v>
      </c>
      <c r="V279" s="744"/>
      <c r="W279" s="750"/>
      <c r="X279" s="751"/>
      <c r="Y279" s="751"/>
      <c r="Z279" s="752"/>
      <c r="AA279" s="187"/>
    </row>
    <row r="280" spans="1:27" s="183" customFormat="1" ht="13.5" hidden="1" customHeight="1">
      <c r="A280" s="748"/>
      <c r="B280" s="746" t="s">
        <v>420</v>
      </c>
      <c r="C280" s="407"/>
      <c r="D280" s="407"/>
      <c r="E280" s="407"/>
      <c r="F280" s="407"/>
      <c r="G280" s="407"/>
      <c r="H280" s="407"/>
      <c r="I280" s="407"/>
      <c r="J280" s="407"/>
      <c r="K280" s="407"/>
      <c r="L280" s="407"/>
      <c r="M280" s="407"/>
      <c r="N280" s="408"/>
      <c r="O280" s="367">
        <f>'在籍児童一覧（小規模保育事業A型）'!Q154</f>
        <v>0</v>
      </c>
      <c r="P280" s="368"/>
      <c r="Q280" s="367">
        <f>'在籍児童一覧（小規模保育事業A型）'!S154</f>
        <v>0</v>
      </c>
      <c r="R280" s="368"/>
      <c r="S280" s="367">
        <f>'在籍児童一覧（小規模保育事業A型）'!U154</f>
        <v>0</v>
      </c>
      <c r="T280" s="368"/>
      <c r="U280" s="367">
        <f>'在籍児童一覧（小規模保育事業A型）'!W154</f>
        <v>0</v>
      </c>
      <c r="V280" s="368"/>
      <c r="W280" s="750"/>
      <c r="X280" s="751"/>
      <c r="Y280" s="751"/>
      <c r="Z280" s="752"/>
      <c r="AA280" s="187"/>
    </row>
    <row r="281" spans="1:27" s="183" customFormat="1" ht="13.5" hidden="1" customHeight="1">
      <c r="A281" s="748"/>
      <c r="B281" s="746" t="s">
        <v>421</v>
      </c>
      <c r="C281" s="407"/>
      <c r="D281" s="407"/>
      <c r="E281" s="407"/>
      <c r="F281" s="407"/>
      <c r="G281" s="407"/>
      <c r="H281" s="407"/>
      <c r="I281" s="407"/>
      <c r="J281" s="407"/>
      <c r="K281" s="407"/>
      <c r="L281" s="407"/>
      <c r="M281" s="407"/>
      <c r="N281" s="408"/>
      <c r="O281" s="367">
        <f>'在籍児童一覧（小規模保育事業A型）'!Q156</f>
        <v>0</v>
      </c>
      <c r="P281" s="368"/>
      <c r="Q281" s="367">
        <f>'在籍児童一覧（小規模保育事業A型）'!S156</f>
        <v>0</v>
      </c>
      <c r="R281" s="368"/>
      <c r="S281" s="367">
        <f>'在籍児童一覧（小規模保育事業A型）'!U156</f>
        <v>0</v>
      </c>
      <c r="T281" s="368"/>
      <c r="U281" s="367">
        <f>'在籍児童一覧（小規模保育事業A型）'!W156</f>
        <v>0</v>
      </c>
      <c r="V281" s="368"/>
      <c r="W281" s="750"/>
      <c r="X281" s="751"/>
      <c r="Y281" s="751"/>
      <c r="Z281" s="752"/>
      <c r="AA281" s="187"/>
    </row>
    <row r="282" spans="1:27" s="183" customFormat="1" ht="13.5" hidden="1" customHeight="1">
      <c r="A282" s="748"/>
      <c r="B282" s="746" t="s">
        <v>422</v>
      </c>
      <c r="C282" s="407"/>
      <c r="D282" s="407"/>
      <c r="E282" s="407"/>
      <c r="F282" s="407"/>
      <c r="G282" s="407"/>
      <c r="H282" s="407"/>
      <c r="I282" s="407"/>
      <c r="J282" s="407"/>
      <c r="K282" s="407"/>
      <c r="L282" s="407"/>
      <c r="M282" s="407"/>
      <c r="N282" s="408"/>
      <c r="O282" s="367">
        <f>'在籍児童一覧（小規模保育事業A型）'!Q158</f>
        <v>0</v>
      </c>
      <c r="P282" s="368"/>
      <c r="Q282" s="367">
        <f>'在籍児童一覧（小規模保育事業A型）'!S158</f>
        <v>0</v>
      </c>
      <c r="R282" s="368"/>
      <c r="S282" s="367">
        <f>'在籍児童一覧（小規模保育事業A型）'!U158</f>
        <v>0</v>
      </c>
      <c r="T282" s="368"/>
      <c r="U282" s="367">
        <f>'在籍児童一覧（小規模保育事業A型）'!W158</f>
        <v>0</v>
      </c>
      <c r="V282" s="368"/>
      <c r="W282" s="750"/>
      <c r="X282" s="751"/>
      <c r="Y282" s="751"/>
      <c r="Z282" s="752"/>
      <c r="AA282" s="187"/>
    </row>
    <row r="283" spans="1:27" s="183" customFormat="1" ht="13.5" hidden="1" customHeight="1">
      <c r="A283" s="748"/>
      <c r="B283" s="746" t="s">
        <v>423</v>
      </c>
      <c r="C283" s="407"/>
      <c r="D283" s="407"/>
      <c r="E283" s="407"/>
      <c r="F283" s="407"/>
      <c r="G283" s="407"/>
      <c r="H283" s="407"/>
      <c r="I283" s="407"/>
      <c r="J283" s="407"/>
      <c r="K283" s="407"/>
      <c r="L283" s="407"/>
      <c r="M283" s="407"/>
      <c r="N283" s="408"/>
      <c r="O283" s="367">
        <f>'在籍児童一覧（小規模保育事業A型）'!Q160</f>
        <v>0</v>
      </c>
      <c r="P283" s="368"/>
      <c r="Q283" s="367">
        <f>'在籍児童一覧（小規模保育事業A型）'!S160</f>
        <v>0</v>
      </c>
      <c r="R283" s="368"/>
      <c r="S283" s="367">
        <f>'在籍児童一覧（小規模保育事業A型）'!U160</f>
        <v>0</v>
      </c>
      <c r="T283" s="368"/>
      <c r="U283" s="367">
        <f>'在籍児童一覧（小規模保育事業A型）'!W160</f>
        <v>0</v>
      </c>
      <c r="V283" s="368"/>
      <c r="W283" s="750"/>
      <c r="X283" s="751"/>
      <c r="Y283" s="751"/>
      <c r="Z283" s="752"/>
      <c r="AA283" s="187"/>
    </row>
    <row r="284" spans="1:27" s="183" customFormat="1" ht="13.5" hidden="1" customHeight="1">
      <c r="A284" s="748"/>
      <c r="B284" s="737" t="s">
        <v>416</v>
      </c>
      <c r="C284" s="710"/>
      <c r="D284" s="710"/>
      <c r="E284" s="710"/>
      <c r="F284" s="710"/>
      <c r="G284" s="710"/>
      <c r="H284" s="710"/>
      <c r="I284" s="710"/>
      <c r="J284" s="710"/>
      <c r="K284" s="710"/>
      <c r="L284" s="710"/>
      <c r="M284" s="710"/>
      <c r="N284" s="711"/>
      <c r="O284" s="756" t="e">
        <f ca="1">SUM($O$272*O280,$O$274*O281,$O$276*O282,$O$278*O283)</f>
        <v>#N/A</v>
      </c>
      <c r="P284" s="757"/>
      <c r="Q284" s="756" t="e">
        <f ca="1">SUM($O$272*Q280,$O$274*Q281,$O$276*Q282,$O$278*Q283)</f>
        <v>#N/A</v>
      </c>
      <c r="R284" s="757"/>
      <c r="S284" s="756" t="e">
        <f ca="1">SUM($S$272*S280,$S$274*S281,$S$276*S282,$S$278*S283)</f>
        <v>#N/A</v>
      </c>
      <c r="T284" s="757"/>
      <c r="U284" s="756" t="e">
        <f ca="1">SUM($U$272*U280,$U$274*U281,$U$276*U282,$U$278*U283)</f>
        <v>#N/A</v>
      </c>
      <c r="V284" s="757"/>
      <c r="W284" s="750"/>
      <c r="X284" s="751"/>
      <c r="Y284" s="751"/>
      <c r="Z284" s="752"/>
      <c r="AA284" s="187"/>
    </row>
    <row r="285" spans="1:27" s="183" customFormat="1" ht="13.5" hidden="1" customHeight="1">
      <c r="A285" s="749"/>
      <c r="B285" s="248"/>
      <c r="C285" s="743" t="s">
        <v>412</v>
      </c>
      <c r="D285" s="702"/>
      <c r="E285" s="702"/>
      <c r="F285" s="702"/>
      <c r="G285" s="702"/>
      <c r="H285" s="702"/>
      <c r="I285" s="702"/>
      <c r="J285" s="702"/>
      <c r="K285" s="702"/>
      <c r="L285" s="702"/>
      <c r="M285" s="702"/>
      <c r="N285" s="703"/>
      <c r="O285" s="369" t="e">
        <f ca="1">SUM($O$273*O280,$O$275*O281,$O$277*O282,$O$279*O283)</f>
        <v>#N/A</v>
      </c>
      <c r="P285" s="370"/>
      <c r="Q285" s="369" t="e">
        <f ca="1">SUM($O$273*Q280,$O$275*Q281,$O$277*Q282,$O$279*Q283)</f>
        <v>#N/A</v>
      </c>
      <c r="R285" s="370"/>
      <c r="S285" s="369" t="e">
        <f ca="1">SUM($S$273*S280,$S$275*S281,$S$277*S282,$S$279*S283)</f>
        <v>#N/A</v>
      </c>
      <c r="T285" s="370"/>
      <c r="U285" s="369" t="e">
        <f ca="1">SUM($U$273*U280,$U$275*U281,$U$277*U282,$U$279*U283)</f>
        <v>#N/A</v>
      </c>
      <c r="V285" s="370"/>
      <c r="W285" s="753"/>
      <c r="X285" s="754"/>
      <c r="Y285" s="754"/>
      <c r="Z285" s="755"/>
      <c r="AA285" s="187"/>
    </row>
    <row r="286" spans="1:27" s="183" customFormat="1" ht="13.5" hidden="1" customHeight="1">
      <c r="A286" s="187"/>
      <c r="B286" s="227"/>
      <c r="C286" s="227"/>
      <c r="D286" s="227"/>
      <c r="E286" s="227"/>
      <c r="F286" s="227"/>
      <c r="G286" s="227"/>
      <c r="H286" s="227"/>
      <c r="I286" s="228"/>
      <c r="J286" s="228"/>
      <c r="K286" s="228"/>
      <c r="L286" s="228"/>
      <c r="M286" s="228"/>
      <c r="N286" s="228"/>
      <c r="O286" s="228"/>
      <c r="P286" s="228"/>
      <c r="Q286" s="228"/>
      <c r="R286" s="228"/>
      <c r="S286" s="228"/>
      <c r="T286" s="228"/>
      <c r="U286" s="228"/>
      <c r="V286" s="228"/>
      <c r="W286" s="228"/>
      <c r="X286" s="228"/>
      <c r="Y286" s="228"/>
      <c r="Z286" s="228"/>
      <c r="AA286" s="213"/>
    </row>
    <row r="287" spans="1:27" s="183" customFormat="1" ht="13.5" hidden="1" customHeight="1">
      <c r="A287" s="340" t="s">
        <v>424</v>
      </c>
      <c r="B287" s="341"/>
      <c r="C287" s="341"/>
      <c r="D287" s="341"/>
      <c r="E287" s="341"/>
      <c r="F287" s="341"/>
      <c r="G287" s="341"/>
      <c r="H287" s="341"/>
      <c r="I287" s="341"/>
      <c r="J287" s="341"/>
      <c r="K287" s="341"/>
      <c r="L287" s="342"/>
      <c r="M287" s="346" t="s">
        <v>46</v>
      </c>
      <c r="N287" s="347"/>
      <c r="O287" s="295" t="e">
        <f ca="1">IF($I$210="適用",SUM($O$210,$O$234),SUM($O$137,$O$148,$O$173,$O$176,$O$177,$O$182,$O$183,$O$189,$O$192,$O$234))</f>
        <v>#N/A</v>
      </c>
      <c r="P287" s="296"/>
      <c r="Q287" s="296"/>
      <c r="R287" s="296"/>
      <c r="S287" s="297" t="e">
        <f ca="1">IF($I$210="適用",SUM($S$210,$O$234),SUM($S$137,$O$148,$O$173,$O$176,$O$177,$O$182,$S$183,$O$189,$S$192,$O$234))</f>
        <v>#N/A</v>
      </c>
      <c r="T287" s="298"/>
      <c r="U287" s="295" t="e">
        <f ca="1">IF($I$210="適用",SUM($U$210,$O$234),SUM($U$137,$U$148,$O$173,$O$176,$O$177,$O$182,$U$183,$O$189,$U$192,$O$234))</f>
        <v>#N/A</v>
      </c>
      <c r="V287" s="296"/>
      <c r="W287" s="296"/>
      <c r="X287" s="298"/>
      <c r="Y287" s="296" t="e">
        <f ca="1">IF($I$210="適用",SUM($Y$210,$O$234),SUM($Y$137,$Y$148,$O$173,$O$176,$O$177,$O$182,$Y$183,$O$189,$Y$192,$O$234))</f>
        <v>#N/A</v>
      </c>
      <c r="Z287" s="298"/>
      <c r="AA287" s="187"/>
    </row>
    <row r="288" spans="1:27" s="183" customFormat="1" ht="13.5" hidden="1" customHeight="1">
      <c r="A288" s="343"/>
      <c r="B288" s="344"/>
      <c r="C288" s="344"/>
      <c r="D288" s="344"/>
      <c r="E288" s="344"/>
      <c r="F288" s="344"/>
      <c r="G288" s="344"/>
      <c r="H288" s="344"/>
      <c r="I288" s="344"/>
      <c r="J288" s="344"/>
      <c r="K288" s="344"/>
      <c r="L288" s="345"/>
      <c r="M288" s="348" t="s">
        <v>47</v>
      </c>
      <c r="N288" s="349"/>
      <c r="O288" s="304" t="e">
        <f ca="1">IF($I$210="適用",SUM($O$211,$O$234),SUM($O$138,$O$149,$O$173,$O$176,$O$177,$O$182,$O$184,$O$189,$O$193,$O$234))</f>
        <v>#N/A</v>
      </c>
      <c r="P288" s="305"/>
      <c r="Q288" s="305"/>
      <c r="R288" s="305"/>
      <c r="S288" s="306" t="e">
        <f ca="1">IF($I$210="適用",SUM($S$211,$O$234),SUM($S$138,$O$149,$O$173,$O$176,$O$177,$O$182,$S$184,$O$189,$S$193,$O$234))</f>
        <v>#N/A</v>
      </c>
      <c r="T288" s="307"/>
      <c r="U288" s="304" t="e">
        <f ca="1">IF($I$210="適用",SUM($U$211,$O$234),SUM($U$138,$U$149,$O$173,$O$176,$O$177,$O$182,$U$184,$O$189,$U$193,$O$234))</f>
        <v>#N/A</v>
      </c>
      <c r="V288" s="305"/>
      <c r="W288" s="305"/>
      <c r="X288" s="307"/>
      <c r="Y288" s="305" t="e">
        <f ca="1">IF($I$210="適用",SUM($Y$211,$O$234),SUM($Y$138,$Y$149,$O$173,$O$176,$O$177,$O$182,$Y$184,$O$189,$Y$193,$O$234))</f>
        <v>#N/A</v>
      </c>
      <c r="Z288" s="307"/>
      <c r="AA288" s="187"/>
    </row>
    <row r="289" spans="1:27" s="183" customFormat="1" ht="13.5" hidden="1" customHeight="1">
      <c r="A289" s="249"/>
      <c r="B289" s="350" t="s">
        <v>412</v>
      </c>
      <c r="C289" s="350"/>
      <c r="D289" s="350"/>
      <c r="E289" s="350"/>
      <c r="F289" s="350"/>
      <c r="G289" s="350"/>
      <c r="H289" s="350"/>
      <c r="I289" s="350"/>
      <c r="J289" s="350"/>
      <c r="K289" s="350"/>
      <c r="L289" s="351"/>
      <c r="M289" s="348" t="s">
        <v>46</v>
      </c>
      <c r="N289" s="349"/>
      <c r="O289" s="299" t="e">
        <f ca="1">IF($I$210="適用",SUM($O$216,$O$240),SUM($O$148,$O$172,$O$175,$O$187,$O$191,$O$198,$O$240))</f>
        <v>#N/A</v>
      </c>
      <c r="P289" s="300"/>
      <c r="Q289" s="300"/>
      <c r="R289" s="300"/>
      <c r="S289" s="301" t="e">
        <f ca="1">IF($I$210="適用",SUM($S$216,$O$240),SUM($O$148,$O$172,$O$175,$S$187,$O$191,$S$198,$O$240))</f>
        <v>#N/A</v>
      </c>
      <c r="T289" s="302"/>
      <c r="U289" s="299" t="e">
        <f ca="1">IF($I$210="適用",SUM($U$216,$O$240),SUM($U$148,$O$172,$O$175,$U$187,$O$191,$U$198,$O$240))</f>
        <v>#N/A</v>
      </c>
      <c r="V289" s="300"/>
      <c r="W289" s="300"/>
      <c r="X289" s="302"/>
      <c r="Y289" s="300" t="e">
        <f ca="1">IF($I$210="適用",SUM($Y$216,$O$240),SUM($Y$148,$O$172,$O$175,$Y$187,$O$191,$Y$198,$O$240))</f>
        <v>#N/A</v>
      </c>
      <c r="Z289" s="302"/>
      <c r="AA289" s="187"/>
    </row>
    <row r="290" spans="1:27" s="183" customFormat="1" ht="13.5" hidden="1" customHeight="1">
      <c r="A290" s="250"/>
      <c r="B290" s="352"/>
      <c r="C290" s="352"/>
      <c r="D290" s="352"/>
      <c r="E290" s="352"/>
      <c r="F290" s="352"/>
      <c r="G290" s="352"/>
      <c r="H290" s="352"/>
      <c r="I290" s="352"/>
      <c r="J290" s="352"/>
      <c r="K290" s="352"/>
      <c r="L290" s="353"/>
      <c r="M290" s="348" t="s">
        <v>47</v>
      </c>
      <c r="N290" s="349"/>
      <c r="O290" s="334" t="e">
        <f ca="1">IF($I$210="適用",SUM($O$217,$O$240),SUM($O$149,$O$172,$O$175,$O$188,$O$191,$O$199,$O$240))</f>
        <v>#N/A</v>
      </c>
      <c r="P290" s="335"/>
      <c r="Q290" s="335"/>
      <c r="R290" s="335"/>
      <c r="S290" s="334" t="e">
        <f ca="1">IF($I$210="適用",SUM($S$217,$O$240),SUM($O$149,$O$172,$O$175,$S$188,$O$191,$S$199,$O$240))</f>
        <v>#N/A</v>
      </c>
      <c r="T290" s="336"/>
      <c r="U290" s="337" t="e">
        <f ca="1">IF($I$210="適用",SUM($U$217,$O$240),SUM($U$149,$O$172,$O$175,$U$188,$O$191,$U$199,$O$240))</f>
        <v>#N/A</v>
      </c>
      <c r="V290" s="338"/>
      <c r="W290" s="338"/>
      <c r="X290" s="339"/>
      <c r="Y290" s="338" t="e">
        <f ca="1">IF($I$210="適用",SUM($Y$217,$O$240),SUM($Y$149,$O$172,$O$175,$Y$188,$O$191,$Y$199,$O$240))</f>
        <v>#N/A</v>
      </c>
      <c r="Z290" s="339"/>
      <c r="AA290" s="187"/>
    </row>
    <row r="291" spans="1:27" s="183" customFormat="1" ht="13.5" hidden="1" customHeight="1">
      <c r="A291" s="340" t="s">
        <v>425</v>
      </c>
      <c r="B291" s="341"/>
      <c r="C291" s="341"/>
      <c r="D291" s="341"/>
      <c r="E291" s="341"/>
      <c r="F291" s="341"/>
      <c r="G291" s="341"/>
      <c r="H291" s="341"/>
      <c r="I291" s="341"/>
      <c r="J291" s="341"/>
      <c r="K291" s="341"/>
      <c r="L291" s="342"/>
      <c r="M291" s="346" t="s">
        <v>46</v>
      </c>
      <c r="N291" s="347"/>
      <c r="O291" s="295" t="e">
        <f ca="1">IF($I$210="適用",SUM($O$210,$O$234),SUM($O$137,$O$148,$O$173,$O$176,$O$177,$O$182,$O$183,$O$189,$O$192,$O$234))+4500</f>
        <v>#N/A</v>
      </c>
      <c r="P291" s="296"/>
      <c r="Q291" s="296"/>
      <c r="R291" s="296"/>
      <c r="S291" s="297" t="e">
        <f ca="1">IF($I$210="適用",SUM($S$210,$O$234),SUM($S$137,$O$148,$O$173,$O$176,$O$177,$O$182,$S$183,$O$189,$S$192,$O$234))+4500</f>
        <v>#N/A</v>
      </c>
      <c r="T291" s="298"/>
      <c r="U291" s="295" t="e">
        <f ca="1">IF($I$210="適用",SUM($U$210,$O$234),SUM($U$137,$U$148,$O$173,$O$176,$O$177,$O$182,$U$183,$O$189,$U$192,$O$234))</f>
        <v>#N/A</v>
      </c>
      <c r="V291" s="296"/>
      <c r="W291" s="296"/>
      <c r="X291" s="298"/>
      <c r="Y291" s="296" t="e">
        <f ca="1">IF($I$210="適用",SUM($Y$210,$O$234),SUM($Y$137,$Y$148,$O$173,$O$176,$O$177,$O$182,$Y$183,$O$189,$Y$192,$O$234))</f>
        <v>#N/A</v>
      </c>
      <c r="Z291" s="298"/>
      <c r="AA291" s="187"/>
    </row>
    <row r="292" spans="1:27" s="183" customFormat="1" ht="13.5" hidden="1" customHeight="1">
      <c r="A292" s="343"/>
      <c r="B292" s="344"/>
      <c r="C292" s="344"/>
      <c r="D292" s="344"/>
      <c r="E292" s="344"/>
      <c r="F292" s="344"/>
      <c r="G292" s="344"/>
      <c r="H292" s="344"/>
      <c r="I292" s="344"/>
      <c r="J292" s="344"/>
      <c r="K292" s="344"/>
      <c r="L292" s="345"/>
      <c r="M292" s="348" t="s">
        <v>47</v>
      </c>
      <c r="N292" s="349"/>
      <c r="O292" s="304" t="e">
        <f ca="1">IF($I$210="適用",SUM($O$211,$O$234),SUM($O$138,$O$149,$O$173,$O$176,$O$177,$O$182,$O$184,$O$189,$O$193,$O$234))+4500</f>
        <v>#N/A</v>
      </c>
      <c r="P292" s="305"/>
      <c r="Q292" s="305"/>
      <c r="R292" s="305"/>
      <c r="S292" s="306" t="e">
        <f ca="1">IF($I$210="適用",SUM($S$211,$O$234),SUM($S$138,$O$149,$O$173,$O$176,$O$177,$O$182,$S$184,$O$189,$S$193,$O$234))+4500</f>
        <v>#N/A</v>
      </c>
      <c r="T292" s="307"/>
      <c r="U292" s="304" t="e">
        <f ca="1">IF($I$210="適用",SUM($U$211,$O$234),SUM($U$138,$U$149,$O$173,$O$176,$O$177,$O$182,$U$184,$O$189,$U$193,$O$234))</f>
        <v>#N/A</v>
      </c>
      <c r="V292" s="305"/>
      <c r="W292" s="305"/>
      <c r="X292" s="307"/>
      <c r="Y292" s="305" t="e">
        <f ca="1">IF($I$210="適用",SUM($Y$211,$O$234),SUM($Y$138,$Y$149,$O$173,$O$176,$O$177,$O$182,$Y$184,$O$189,$Y$193,$O$234))</f>
        <v>#N/A</v>
      </c>
      <c r="Z292" s="307"/>
      <c r="AA292" s="187"/>
    </row>
    <row r="293" spans="1:27" s="183" customFormat="1" ht="13.5" hidden="1" customHeight="1">
      <c r="A293" s="249"/>
      <c r="B293" s="350" t="s">
        <v>412</v>
      </c>
      <c r="C293" s="350"/>
      <c r="D293" s="350"/>
      <c r="E293" s="350"/>
      <c r="F293" s="350"/>
      <c r="G293" s="350"/>
      <c r="H293" s="350"/>
      <c r="I293" s="350"/>
      <c r="J293" s="350"/>
      <c r="K293" s="350"/>
      <c r="L293" s="351"/>
      <c r="M293" s="348" t="s">
        <v>46</v>
      </c>
      <c r="N293" s="349"/>
      <c r="O293" s="299" t="e">
        <f ca="1">IF($I$210="適用",SUM($O$216,$O$240),SUM($O$148,$O$172,$O$175,$O$187,$O$191,$O$198,$O$240))</f>
        <v>#N/A</v>
      </c>
      <c r="P293" s="300"/>
      <c r="Q293" s="300"/>
      <c r="R293" s="300"/>
      <c r="S293" s="301" t="e">
        <f ca="1">IF($I$210="適用",SUM($S$216,$O$240),SUM($O$148,$O$172,$O$175,$S$187,$O$191,$S$198,$O$240))</f>
        <v>#N/A</v>
      </c>
      <c r="T293" s="302"/>
      <c r="U293" s="299" t="e">
        <f ca="1">IF($I$210="適用",SUM($U$216,$O$240),SUM($U$148,$O$172,$O$175,$U$187,$O$191,$U$198,$O$240))</f>
        <v>#N/A</v>
      </c>
      <c r="V293" s="300"/>
      <c r="W293" s="300"/>
      <c r="X293" s="302"/>
      <c r="Y293" s="300" t="e">
        <f ca="1">IF($I$210="適用",SUM($Y$216,$O$240),SUM($Y$148,$O$172,$O$175,$Y$187,$O$191,$Y$198,$O$240))</f>
        <v>#N/A</v>
      </c>
      <c r="Z293" s="302"/>
      <c r="AA293" s="187"/>
    </row>
    <row r="294" spans="1:27" s="183" customFormat="1" ht="13.5" hidden="1" customHeight="1">
      <c r="A294" s="250"/>
      <c r="B294" s="352"/>
      <c r="C294" s="352"/>
      <c r="D294" s="352"/>
      <c r="E294" s="352"/>
      <c r="F294" s="352"/>
      <c r="G294" s="352"/>
      <c r="H294" s="352"/>
      <c r="I294" s="352"/>
      <c r="J294" s="352"/>
      <c r="K294" s="352"/>
      <c r="L294" s="353"/>
      <c r="M294" s="348" t="s">
        <v>47</v>
      </c>
      <c r="N294" s="349"/>
      <c r="O294" s="334" t="e">
        <f ca="1">IF($I$210="適用",SUM($O$217,$O$240),SUM($O$149,$O$172,$O$175,$O$188,$O$191,$O$199,$O$240))</f>
        <v>#N/A</v>
      </c>
      <c r="P294" s="335"/>
      <c r="Q294" s="335"/>
      <c r="R294" s="335"/>
      <c r="S294" s="334" t="e">
        <f ca="1">IF($I$210="適用",SUM($S$217,$O$240),SUM($O$149,$O$172,$O$175,$S$188,$O$191,$S$199,$O$240))</f>
        <v>#N/A</v>
      </c>
      <c r="T294" s="336"/>
      <c r="U294" s="337" t="e">
        <f ca="1">IF($I$210="適用",SUM($U$217,$O$240),SUM($U$149,$O$172,$O$175,$U$188,$O$191,$U$199,$O$240))</f>
        <v>#N/A</v>
      </c>
      <c r="V294" s="338"/>
      <c r="W294" s="338"/>
      <c r="X294" s="339"/>
      <c r="Y294" s="338" t="e">
        <f ca="1">IF($I$210="適用",SUM($Y$217,$O$240),SUM($Y$149,$O$172,$O$175,$Y$188,$O$191,$Y$199,$O$240))</f>
        <v>#N/A</v>
      </c>
      <c r="Z294" s="339"/>
      <c r="AA294" s="187"/>
    </row>
    <row r="295" spans="1:27" s="183" customFormat="1" ht="13.5" hidden="1" customHeight="1">
      <c r="A295" s="340" t="s">
        <v>426</v>
      </c>
      <c r="B295" s="341"/>
      <c r="C295" s="341"/>
      <c r="D295" s="341"/>
      <c r="E295" s="341"/>
      <c r="F295" s="341"/>
      <c r="G295" s="341"/>
      <c r="H295" s="341"/>
      <c r="I295" s="341"/>
      <c r="J295" s="341"/>
      <c r="K295" s="341"/>
      <c r="L295" s="342"/>
      <c r="M295" s="346" t="s">
        <v>46</v>
      </c>
      <c r="N295" s="347"/>
      <c r="O295" s="295" t="e">
        <f ca="1">IF($I$210="適用",SUM($O$219,$O$234),SUM($O$137,$O$148,$O$163,$O$173,$O$176,$O$177,$O$182,$O$183,$O$189,$O$201,$O$234))</f>
        <v>#N/A</v>
      </c>
      <c r="P295" s="296"/>
      <c r="Q295" s="296"/>
      <c r="R295" s="296"/>
      <c r="S295" s="297" t="e">
        <f ca="1">IF($I$210="適用",SUM($S$219,$O$234),SUM($S$137,$O$148,$O$163,$O$173,$O$176,$O$177,$O$182,$S$183,$O$189,$S$201,$O$234))</f>
        <v>#N/A</v>
      </c>
      <c r="T295" s="298"/>
      <c r="U295" s="295" t="e">
        <f ca="1">IF($I$210="適用",SUM($U$219,$O$234),SUM($U$137,$U$148,$U$163,$O$173,$O$176,$O$177,$O$182,$U$183,$O$189,$U$201,$O$234))</f>
        <v>#N/A</v>
      </c>
      <c r="V295" s="296"/>
      <c r="W295" s="296"/>
      <c r="X295" s="298"/>
      <c r="Y295" s="296" t="e">
        <f ca="1">IF($I$210="適用",SUM($Y$219,$O$234),SUM($Y$137,$Y$148,$Y$164,$O$173,$O$176,$O$177,$O$182,$Y$183,$O$189,$Y$201,$O$234))</f>
        <v>#N/A</v>
      </c>
      <c r="Z295" s="298"/>
      <c r="AA295" s="187"/>
    </row>
    <row r="296" spans="1:27" s="183" customFormat="1" ht="13.5" hidden="1" customHeight="1">
      <c r="A296" s="343"/>
      <c r="B296" s="344"/>
      <c r="C296" s="344"/>
      <c r="D296" s="344"/>
      <c r="E296" s="344"/>
      <c r="F296" s="344"/>
      <c r="G296" s="344"/>
      <c r="H296" s="344"/>
      <c r="I296" s="344"/>
      <c r="J296" s="344"/>
      <c r="K296" s="344"/>
      <c r="L296" s="345"/>
      <c r="M296" s="348" t="s">
        <v>47</v>
      </c>
      <c r="N296" s="349"/>
      <c r="O296" s="304" t="e">
        <f ca="1">IF($I$210="適用",SUM($O$220,$O$234),SUM($O$138,$O$149,$O$163,$O$173,$O$176,$O$177,$O$182,$O$184,$O$189,$O$202,$O$234))</f>
        <v>#N/A</v>
      </c>
      <c r="P296" s="305"/>
      <c r="Q296" s="305"/>
      <c r="R296" s="305"/>
      <c r="S296" s="306" t="e">
        <f ca="1">IF($I$210="適用",SUM($S$220,$O$234),SUM($S$138,$O$149,$O$163,$O$173,$O$176,$O$177,$O$182,$S$184,$O$189,$S$202,$O$234))</f>
        <v>#N/A</v>
      </c>
      <c r="T296" s="307"/>
      <c r="U296" s="304" t="e">
        <f ca="1">IF($I$210="適用",SUM($U$220,$O$234),SUM($U$138,$U$149,$U$163,$O$173,$O$176,$O$177,$O$182,$U$184,$O$189,$U$202,$O$234))</f>
        <v>#N/A</v>
      </c>
      <c r="V296" s="305"/>
      <c r="W296" s="305"/>
      <c r="X296" s="307"/>
      <c r="Y296" s="305" t="e">
        <f ca="1">IF($I$210="適用",SUM($Y$220,$O$234),SUM($Y$138,$Y$149,$Y$164,$O$173,$O$176,$O$177,$O$182,$Y$184,$O$189,$Y$202,$O$234))</f>
        <v>#N/A</v>
      </c>
      <c r="Z296" s="307"/>
      <c r="AA296" s="187"/>
    </row>
    <row r="297" spans="1:27" s="183" customFormat="1" ht="13.5" hidden="1" customHeight="1">
      <c r="A297" s="249"/>
      <c r="B297" s="350" t="s">
        <v>412</v>
      </c>
      <c r="C297" s="350"/>
      <c r="D297" s="350"/>
      <c r="E297" s="350"/>
      <c r="F297" s="350"/>
      <c r="G297" s="350"/>
      <c r="H297" s="350"/>
      <c r="I297" s="350"/>
      <c r="J297" s="350"/>
      <c r="K297" s="350"/>
      <c r="L297" s="351"/>
      <c r="M297" s="348" t="s">
        <v>46</v>
      </c>
      <c r="N297" s="349"/>
      <c r="O297" s="299" t="e">
        <f ca="1">IF($I$210="適用",SUM($O$225,$O$240),SUM($O$148,$O$167,$O$172,$O$175,$O$187,$O$191,$O$207,$O$240))</f>
        <v>#N/A</v>
      </c>
      <c r="P297" s="300"/>
      <c r="Q297" s="300"/>
      <c r="R297" s="300"/>
      <c r="S297" s="301" t="e">
        <f ca="1">IF($I$210="適用",SUM($S$225,$O$240),SUM($O$148,$O$167,$O$172,$O$175,$S$187,$O$191,$S$207,$O$240))</f>
        <v>#N/A</v>
      </c>
      <c r="T297" s="302"/>
      <c r="U297" s="299" t="e">
        <f ca="1">IF($I$210="適用",SUM($U$225,$O$240),SUM($U$148,$U$167,$O$172,$O$175,$U$187,$O$191,$U$207,$O$240))</f>
        <v>#N/A</v>
      </c>
      <c r="V297" s="300"/>
      <c r="W297" s="300"/>
      <c r="X297" s="302"/>
      <c r="Y297" s="300" t="e">
        <f ca="1">IF($I$210="適用",SUM($Y$225,$O$240),SUM($Y$148,$Y$168,$O$172,$O$175,$Y$187,$O$191,$Y$207,$O$240))</f>
        <v>#N/A</v>
      </c>
      <c r="Z297" s="302"/>
      <c r="AA297" s="187"/>
    </row>
    <row r="298" spans="1:27" s="183" customFormat="1" ht="13.5" hidden="1" customHeight="1">
      <c r="A298" s="250"/>
      <c r="B298" s="352"/>
      <c r="C298" s="352"/>
      <c r="D298" s="352"/>
      <c r="E298" s="352"/>
      <c r="F298" s="352"/>
      <c r="G298" s="352"/>
      <c r="H298" s="352"/>
      <c r="I298" s="352"/>
      <c r="J298" s="352"/>
      <c r="K298" s="352"/>
      <c r="L298" s="353"/>
      <c r="M298" s="348" t="s">
        <v>47</v>
      </c>
      <c r="N298" s="349"/>
      <c r="O298" s="334" t="e">
        <f ca="1">IF($I$210="適用",SUM($O$226,$O$240),SUM($O$149,$O$167,$O$172,$O$175,$O$188,$O$191,$O$208,$O$240))</f>
        <v>#N/A</v>
      </c>
      <c r="P298" s="335"/>
      <c r="Q298" s="335"/>
      <c r="R298" s="335"/>
      <c r="S298" s="334" t="e">
        <f ca="1">IF($I$210="適用",SUM($S$226,$O$240),SUM($O$149,$O$167,$O$172,$O$175,$S$188,$O$191,$S$208,$O$240))</f>
        <v>#N/A</v>
      </c>
      <c r="T298" s="336"/>
      <c r="U298" s="337" t="e">
        <f ca="1">IF($I$210="適用",SUM($U$226,$O$240),SUM($U$149,$U$167,$O$172,$O$175,$U$188,$O$191,$U$208,$O$240))</f>
        <v>#N/A</v>
      </c>
      <c r="V298" s="338"/>
      <c r="W298" s="338"/>
      <c r="X298" s="339"/>
      <c r="Y298" s="338" t="e">
        <f ca="1">IF($I$210="適用",SUM($Y$226,$O$240),SUM($Y$149,$Y$168,$O$172,$O$175,$Y$188,$O$191,$Y$208,$O$240))</f>
        <v>#N/A</v>
      </c>
      <c r="Z298" s="339"/>
      <c r="AA298" s="187"/>
    </row>
    <row r="299" spans="1:27" s="183" customFormat="1" ht="13.5" hidden="1" customHeight="1">
      <c r="A299" s="340" t="s">
        <v>427</v>
      </c>
      <c r="B299" s="341"/>
      <c r="C299" s="341"/>
      <c r="D299" s="341"/>
      <c r="E299" s="341"/>
      <c r="F299" s="341"/>
      <c r="G299" s="341"/>
      <c r="H299" s="341"/>
      <c r="I299" s="341"/>
      <c r="J299" s="341"/>
      <c r="K299" s="341"/>
      <c r="L299" s="342"/>
      <c r="M299" s="346" t="s">
        <v>46</v>
      </c>
      <c r="N299" s="347"/>
      <c r="O299" s="295" t="e">
        <f ca="1">IF($I$210="適用",SUM($O$219,$O$234),SUM($O$137,$O$148,$O$163,$O$173,$O$176,$O$177,$O$182,$O$183,$O$189,$O$201,$O$234))+4500</f>
        <v>#N/A</v>
      </c>
      <c r="P299" s="296"/>
      <c r="Q299" s="296"/>
      <c r="R299" s="296"/>
      <c r="S299" s="297" t="e">
        <f ca="1">IF($I$210="適用",SUM($S$219,$O$234),SUM($S$137,$O$148,$O$163,,$O$173,$O$176,$O$177,$O$182,$S$183,$O$189,$S$201,$O$234))+4500</f>
        <v>#N/A</v>
      </c>
      <c r="T299" s="298"/>
      <c r="U299" s="295" t="e">
        <f ca="1">IF($I$210="適用",SUM($U$219,$O$234),SUM($U$137,$U$148,$U$163,$O$173,$O$176,$O$177,$O$182,$U$183,$O$189,$U$201,$O$234))</f>
        <v>#N/A</v>
      </c>
      <c r="V299" s="296"/>
      <c r="W299" s="296"/>
      <c r="X299" s="298"/>
      <c r="Y299" s="296" t="e">
        <f ca="1">IF($I$210="適用",SUM($Y$219,$O$234),SUM($Y$137,$Y$148,$Y$164,$O$173,$O$176,$O$177,$O$182,$Y$183,$O$189,$Y$201,$O$234))</f>
        <v>#N/A</v>
      </c>
      <c r="Z299" s="298"/>
      <c r="AA299" s="187"/>
    </row>
    <row r="300" spans="1:27" s="183" customFormat="1" ht="13.5" hidden="1" customHeight="1">
      <c r="A300" s="343"/>
      <c r="B300" s="344"/>
      <c r="C300" s="344"/>
      <c r="D300" s="344"/>
      <c r="E300" s="344"/>
      <c r="F300" s="344"/>
      <c r="G300" s="344"/>
      <c r="H300" s="344"/>
      <c r="I300" s="344"/>
      <c r="J300" s="344"/>
      <c r="K300" s="344"/>
      <c r="L300" s="345"/>
      <c r="M300" s="348" t="s">
        <v>47</v>
      </c>
      <c r="N300" s="349"/>
      <c r="O300" s="304" t="e">
        <f ca="1">IF($I$210="適用",SUM($O$220,$O$234),SUM($O$138,$O$149,$O$163,$O$173,$O$176,$O$177,$O$182,$O$184,$O$189,$O$202,$O$234))+4500</f>
        <v>#N/A</v>
      </c>
      <c r="P300" s="305"/>
      <c r="Q300" s="305"/>
      <c r="R300" s="305"/>
      <c r="S300" s="306" t="e">
        <f ca="1">IF($I$210="適用",SUM($S$220,$O$234),SUM($S$138,$O$149,$O$163,$O$173,$O$176,$O$177,$O$182,$S$184,$O$189,$S$202,$O$234))+4500</f>
        <v>#N/A</v>
      </c>
      <c r="T300" s="307"/>
      <c r="U300" s="304" t="e">
        <f ca="1">IF($I$210="適用",SUM($U$220,$O$234),SUM($U$138,$U$149,$U$163,$O$173,$O$176,$O$177,$O$182,$U$184,$O$189,$U$202,$O$234))</f>
        <v>#N/A</v>
      </c>
      <c r="V300" s="305"/>
      <c r="W300" s="305"/>
      <c r="X300" s="307"/>
      <c r="Y300" s="305" t="e">
        <f ca="1">IF($I$210="適用",SUM($Y$220,$O$234),SUM($Y$138,$Y$149,$Y$164,$O$173,$O$176,$O$177,$O$182,$Y$184,$O$189,$Y$202,$O$234))</f>
        <v>#N/A</v>
      </c>
      <c r="Z300" s="307"/>
      <c r="AA300" s="187"/>
    </row>
    <row r="301" spans="1:27" s="183" customFormat="1" ht="13.5" hidden="1" customHeight="1">
      <c r="A301" s="249"/>
      <c r="B301" s="350" t="s">
        <v>412</v>
      </c>
      <c r="C301" s="350"/>
      <c r="D301" s="350"/>
      <c r="E301" s="350"/>
      <c r="F301" s="350"/>
      <c r="G301" s="350"/>
      <c r="H301" s="350"/>
      <c r="I301" s="350"/>
      <c r="J301" s="350"/>
      <c r="K301" s="350"/>
      <c r="L301" s="351"/>
      <c r="M301" s="348" t="s">
        <v>46</v>
      </c>
      <c r="N301" s="349"/>
      <c r="O301" s="299" t="e">
        <f ca="1">IF($I$210="適用",SUM($O$225,$O$240),SUM($O$148,$O$167,$O$172,$O$175,$O$187,$O$191,$O$207,$O$240))</f>
        <v>#N/A</v>
      </c>
      <c r="P301" s="300"/>
      <c r="Q301" s="300"/>
      <c r="R301" s="300"/>
      <c r="S301" s="301" t="e">
        <f ca="1">IF($I$210="適用",SUM($S$225,$O$240),SUM($O$148,$O$167,$O$172,$O$175,$S$187,$O$191,$S$207,$O$240))</f>
        <v>#N/A</v>
      </c>
      <c r="T301" s="302"/>
      <c r="U301" s="299" t="e">
        <f ca="1">IF($I$210="適用",SUM($U$225,$O$240),SUM($U$148,$U$167,$O$172,$O$175,$U$187,$O$191,$U$207,$O$240))</f>
        <v>#N/A</v>
      </c>
      <c r="V301" s="300"/>
      <c r="W301" s="300"/>
      <c r="X301" s="302"/>
      <c r="Y301" s="300" t="e">
        <f ca="1">IF($I$210="適用",SUM($Y$225,$O$240),SUM($Y$148,$Y$168,$O$172,$O$175,$Y$187,$O$191,$Y$207,$O$240))</f>
        <v>#N/A</v>
      </c>
      <c r="Z301" s="302"/>
      <c r="AA301" s="187"/>
    </row>
    <row r="302" spans="1:27" s="183" customFormat="1" ht="13.5" hidden="1" customHeight="1">
      <c r="A302" s="250"/>
      <c r="B302" s="352"/>
      <c r="C302" s="352"/>
      <c r="D302" s="352"/>
      <c r="E302" s="352"/>
      <c r="F302" s="352"/>
      <c r="G302" s="352"/>
      <c r="H302" s="352"/>
      <c r="I302" s="352"/>
      <c r="J302" s="352"/>
      <c r="K302" s="352"/>
      <c r="L302" s="353"/>
      <c r="M302" s="348" t="s">
        <v>47</v>
      </c>
      <c r="N302" s="349"/>
      <c r="O302" s="334" t="e">
        <f ca="1">IF($I$210="適用",SUM($O$226,$O$240),SUM($O$149,$O$167,$O$172,$O$175,$O$188,$O$191,$O$208,$O$240))</f>
        <v>#N/A</v>
      </c>
      <c r="P302" s="335"/>
      <c r="Q302" s="335"/>
      <c r="R302" s="335"/>
      <c r="S302" s="334" t="e">
        <f ca="1">IF($I$210="適用",SUM($S$226,$O$240),SUM($O$149,$O$167,$O$172,$O$175,$S$188,$O$191,$S$208,$O$240))</f>
        <v>#N/A</v>
      </c>
      <c r="T302" s="336"/>
      <c r="U302" s="758" t="e">
        <f ca="1">IF($I$210="適用",SUM($U$226,$O$240),SUM($U$149,$U$167,$O$172,$O$175,$U$188,$O$191,$U$208,$O$240))</f>
        <v>#N/A</v>
      </c>
      <c r="V302" s="759"/>
      <c r="W302" s="759"/>
      <c r="X302" s="760"/>
      <c r="Y302" s="338" t="e">
        <f ca="1">IF($I$210="適用",SUM($Y$226,$O$240),SUM($Y$149,$Y$168,$O$172,$O$175,$Y$188,$O$191,$Y$208,$O$240))</f>
        <v>#N/A</v>
      </c>
      <c r="Z302" s="339"/>
      <c r="AA302" s="187"/>
    </row>
    <row r="303" spans="1:27" s="183" customFormat="1" ht="13.5" hidden="1" customHeight="1">
      <c r="A303" s="761" t="s">
        <v>428</v>
      </c>
      <c r="B303" s="350"/>
      <c r="C303" s="350"/>
      <c r="D303" s="350"/>
      <c r="E303" s="350"/>
      <c r="F303" s="350"/>
      <c r="G303" s="350"/>
      <c r="H303" s="350"/>
      <c r="I303" s="350"/>
      <c r="J303" s="350"/>
      <c r="K303" s="350"/>
      <c r="L303" s="351"/>
      <c r="M303" s="348" t="s">
        <v>46</v>
      </c>
      <c r="N303" s="349"/>
      <c r="O303" s="295">
        <f>SUM($O$169,$O$231,$O$233,$O$235,$O$236,$O$237,$O$238,$O$241)</f>
        <v>0</v>
      </c>
      <c r="P303" s="296"/>
      <c r="Q303" s="296"/>
      <c r="R303" s="296"/>
      <c r="S303" s="297">
        <f>SUM($O$169,$O$231,$O$233,$O$235,$O$236,$O$237,$O$238,$O$241)</f>
        <v>0</v>
      </c>
      <c r="T303" s="298"/>
      <c r="U303" s="295">
        <f>SUM($O$169,$O$231,$O$233,$O$235,$O$236,$O$237,$O$238,$O$241)</f>
        <v>0</v>
      </c>
      <c r="V303" s="296"/>
      <c r="W303" s="296"/>
      <c r="X303" s="298"/>
      <c r="Y303" s="296">
        <f>SUM($O$169,$O$231,$O$233,$O$235,$O$236,$O$237,$O$238,$O$241)</f>
        <v>0</v>
      </c>
      <c r="Z303" s="298"/>
    </row>
    <row r="304" spans="1:27" s="183" customFormat="1" ht="13.5" hidden="1" customHeight="1">
      <c r="A304" s="343"/>
      <c r="B304" s="344"/>
      <c r="C304" s="344"/>
      <c r="D304" s="344"/>
      <c r="E304" s="344"/>
      <c r="F304" s="344"/>
      <c r="G304" s="344"/>
      <c r="H304" s="344"/>
      <c r="I304" s="344"/>
      <c r="J304" s="344"/>
      <c r="K304" s="344"/>
      <c r="L304" s="345"/>
      <c r="M304" s="348" t="s">
        <v>47</v>
      </c>
      <c r="N304" s="349"/>
      <c r="O304" s="304">
        <f>SUM($O$169,$O$231,$O$233,$O$235,$O$236,$O$237,$O$238,$O$241)</f>
        <v>0</v>
      </c>
      <c r="P304" s="305"/>
      <c r="Q304" s="305"/>
      <c r="R304" s="305"/>
      <c r="S304" s="306">
        <f>SUM($O$169,$O$231,$O$233,$O$235,$O$236,$O$237,$O$238,$O$241)</f>
        <v>0</v>
      </c>
      <c r="T304" s="307"/>
      <c r="U304" s="304">
        <f>SUM($O$169,$O$231,$O$233,$O$235,$O$236,$O$237,$O$238,$O$241)</f>
        <v>0</v>
      </c>
      <c r="V304" s="305"/>
      <c r="W304" s="305"/>
      <c r="X304" s="307"/>
      <c r="Y304" s="305">
        <f>SUM($O$169,$O$231,$O$233,$O$235,$O$236,$O$237,$O$238,$O$241)</f>
        <v>0</v>
      </c>
      <c r="Z304" s="307"/>
    </row>
    <row r="305" spans="1:29" s="183" customFormat="1" ht="13.5" hidden="1" customHeight="1">
      <c r="A305" s="249"/>
      <c r="B305" s="350" t="s">
        <v>412</v>
      </c>
      <c r="C305" s="350"/>
      <c r="D305" s="350"/>
      <c r="E305" s="350"/>
      <c r="F305" s="350"/>
      <c r="G305" s="350"/>
      <c r="H305" s="350"/>
      <c r="I305" s="350"/>
      <c r="J305" s="350"/>
      <c r="K305" s="350"/>
      <c r="L305" s="351"/>
      <c r="M305" s="348" t="s">
        <v>46</v>
      </c>
      <c r="N305" s="349"/>
      <c r="O305" s="299">
        <f>SUM($O$240)</f>
        <v>0</v>
      </c>
      <c r="P305" s="300"/>
      <c r="Q305" s="300"/>
      <c r="R305" s="300"/>
      <c r="S305" s="301">
        <f>SUM($O$240)</f>
        <v>0</v>
      </c>
      <c r="T305" s="302"/>
      <c r="U305" s="299">
        <f>SUM($O$240)</f>
        <v>0</v>
      </c>
      <c r="V305" s="300"/>
      <c r="W305" s="300"/>
      <c r="X305" s="302"/>
      <c r="Y305" s="300">
        <f>SUM($O$240)</f>
        <v>0</v>
      </c>
      <c r="Z305" s="302"/>
      <c r="AA305" s="187"/>
    </row>
    <row r="306" spans="1:29" s="183" customFormat="1" ht="13.5" hidden="1" customHeight="1">
      <c r="A306" s="251"/>
      <c r="B306" s="762"/>
      <c r="C306" s="762"/>
      <c r="D306" s="762"/>
      <c r="E306" s="762"/>
      <c r="F306" s="762"/>
      <c r="G306" s="762"/>
      <c r="H306" s="762"/>
      <c r="I306" s="762"/>
      <c r="J306" s="762"/>
      <c r="K306" s="762"/>
      <c r="L306" s="763"/>
      <c r="M306" s="764" t="s">
        <v>47</v>
      </c>
      <c r="N306" s="765"/>
      <c r="O306" s="334">
        <f>SUM($O$240)</f>
        <v>0</v>
      </c>
      <c r="P306" s="335"/>
      <c r="Q306" s="335"/>
      <c r="R306" s="335"/>
      <c r="S306" s="334">
        <f>SUM($O$240)</f>
        <v>0</v>
      </c>
      <c r="T306" s="336"/>
      <c r="U306" s="758">
        <f>SUM($O$240)</f>
        <v>0</v>
      </c>
      <c r="V306" s="759"/>
      <c r="W306" s="759"/>
      <c r="X306" s="760"/>
      <c r="Y306" s="338">
        <f>SUM($O$240)</f>
        <v>0</v>
      </c>
      <c r="Z306" s="339"/>
      <c r="AA306" s="187"/>
    </row>
    <row r="307" spans="1:29" s="187" customFormat="1" ht="13.5" hidden="1" customHeight="1">
      <c r="A307" s="767" t="s">
        <v>430</v>
      </c>
      <c r="B307" s="768"/>
      <c r="C307" s="768"/>
      <c r="D307" s="768"/>
      <c r="E307" s="768"/>
      <c r="F307" s="768"/>
      <c r="G307" s="768"/>
      <c r="H307" s="768"/>
      <c r="I307" s="769"/>
      <c r="J307" s="773" t="s">
        <v>429</v>
      </c>
      <c r="K307" s="774"/>
      <c r="L307" s="775"/>
      <c r="M307" s="779" t="s">
        <v>46</v>
      </c>
      <c r="N307" s="780"/>
      <c r="O307" s="766">
        <f>'在籍児童一覧（小規模保育事業A型）'!Q114</f>
        <v>0</v>
      </c>
      <c r="P307" s="766"/>
      <c r="Q307" s="766">
        <f>'在籍児童一覧（小規模保育事業A型）'!S114</f>
        <v>0</v>
      </c>
      <c r="R307" s="766"/>
      <c r="S307" s="766">
        <f>'在籍児童一覧（小規模保育事業A型）'!U114</f>
        <v>0</v>
      </c>
      <c r="T307" s="766"/>
      <c r="U307" s="766">
        <f>'在籍児童一覧（小規模保育事業A型）'!W114</f>
        <v>0</v>
      </c>
      <c r="V307" s="766"/>
      <c r="W307" s="766">
        <f>'在籍児童一覧（小規模保育事業A型）'!Y114</f>
        <v>0</v>
      </c>
      <c r="X307" s="766"/>
      <c r="Y307" s="766">
        <f>'在籍児童一覧（小規模保育事業A型）'!AA114</f>
        <v>0</v>
      </c>
      <c r="Z307" s="766"/>
    </row>
    <row r="308" spans="1:29" s="187" customFormat="1" ht="13.5" hidden="1" customHeight="1">
      <c r="A308" s="770"/>
      <c r="B308" s="771"/>
      <c r="C308" s="771"/>
      <c r="D308" s="771"/>
      <c r="E308" s="771"/>
      <c r="F308" s="771"/>
      <c r="G308" s="771"/>
      <c r="H308" s="771"/>
      <c r="I308" s="772"/>
      <c r="J308" s="776"/>
      <c r="K308" s="777"/>
      <c r="L308" s="778"/>
      <c r="M308" s="781"/>
      <c r="N308" s="782"/>
      <c r="O308" s="766">
        <f>'在籍児童一覧（小規模保育事業A型）'!Q115</f>
        <v>0</v>
      </c>
      <c r="P308" s="766"/>
      <c r="Q308" s="766">
        <f>'在籍児童一覧（小規模保育事業A型）'!S115</f>
        <v>0</v>
      </c>
      <c r="R308" s="766"/>
      <c r="S308" s="766">
        <f>'在籍児童一覧（小規模保育事業A型）'!U115</f>
        <v>0</v>
      </c>
      <c r="T308" s="766"/>
      <c r="U308" s="766">
        <f>'在籍児童一覧（小規模保育事業A型）'!W115</f>
        <v>0</v>
      </c>
      <c r="V308" s="766"/>
      <c r="W308" s="766">
        <f>'在籍児童一覧（小規模保育事業A型）'!Y115</f>
        <v>0</v>
      </c>
      <c r="X308" s="766"/>
      <c r="Y308" s="766">
        <f>'在籍児童一覧（小規模保育事業A型）'!AA115</f>
        <v>0</v>
      </c>
      <c r="Z308" s="766"/>
    </row>
    <row r="309" spans="1:29" s="187" customFormat="1" ht="13.5" hidden="1" customHeight="1">
      <c r="A309" s="770"/>
      <c r="B309" s="771"/>
      <c r="C309" s="771"/>
      <c r="D309" s="771"/>
      <c r="E309" s="771"/>
      <c r="F309" s="771"/>
      <c r="G309" s="771"/>
      <c r="H309" s="771"/>
      <c r="I309" s="772"/>
      <c r="J309" s="776"/>
      <c r="K309" s="777"/>
      <c r="L309" s="778"/>
      <c r="M309" s="791" t="s">
        <v>47</v>
      </c>
      <c r="N309" s="792"/>
      <c r="O309" s="766">
        <f>'在籍児童一覧（小規模保育事業A型）'!Q144</f>
        <v>0</v>
      </c>
      <c r="P309" s="766"/>
      <c r="Q309" s="766">
        <f>'在籍児童一覧（小規模保育事業A型）'!S144</f>
        <v>0</v>
      </c>
      <c r="R309" s="766"/>
      <c r="S309" s="766">
        <f>'在籍児童一覧（小規模保育事業A型）'!U144</f>
        <v>0</v>
      </c>
      <c r="T309" s="766"/>
      <c r="U309" s="766">
        <f>'在籍児童一覧（小規模保育事業A型）'!W144</f>
        <v>0</v>
      </c>
      <c r="V309" s="766"/>
      <c r="W309" s="766">
        <f>'在籍児童一覧（小規模保育事業A型）'!Y144</f>
        <v>0</v>
      </c>
      <c r="X309" s="766"/>
      <c r="Y309" s="766">
        <f>'在籍児童一覧（小規模保育事業A型）'!AA144</f>
        <v>0</v>
      </c>
      <c r="Z309" s="766"/>
    </row>
    <row r="310" spans="1:29" s="187" customFormat="1" ht="13.5" hidden="1" customHeight="1">
      <c r="A310" s="770"/>
      <c r="B310" s="771"/>
      <c r="C310" s="771"/>
      <c r="D310" s="771"/>
      <c r="E310" s="771"/>
      <c r="F310" s="771"/>
      <c r="G310" s="771"/>
      <c r="H310" s="771"/>
      <c r="I310" s="772"/>
      <c r="J310" s="776"/>
      <c r="K310" s="777"/>
      <c r="L310" s="778"/>
      <c r="M310" s="793"/>
      <c r="N310" s="794"/>
      <c r="O310" s="766">
        <f>'在籍児童一覧（小規模保育事業A型）'!Q145</f>
        <v>0</v>
      </c>
      <c r="P310" s="766"/>
      <c r="Q310" s="766">
        <f>'在籍児童一覧（小規模保育事業A型）'!S145</f>
        <v>0</v>
      </c>
      <c r="R310" s="766"/>
      <c r="S310" s="766">
        <f>'在籍児童一覧（小規模保育事業A型）'!U145</f>
        <v>0</v>
      </c>
      <c r="T310" s="766"/>
      <c r="U310" s="766">
        <f>'在籍児童一覧（小規模保育事業A型）'!W145</f>
        <v>0</v>
      </c>
      <c r="V310" s="766"/>
      <c r="W310" s="766">
        <f>'在籍児童一覧（小規模保育事業A型）'!Y145</f>
        <v>0</v>
      </c>
      <c r="X310" s="766"/>
      <c r="Y310" s="766">
        <f>'在籍児童一覧（小規模保育事業A型）'!AA145</f>
        <v>0</v>
      </c>
      <c r="Z310" s="766"/>
    </row>
    <row r="311" spans="1:29" s="183" customFormat="1" ht="13.5" hidden="1" customHeight="1">
      <c r="A311" s="783" t="s">
        <v>431</v>
      </c>
      <c r="B311" s="784"/>
      <c r="C311" s="784"/>
      <c r="D311" s="784"/>
      <c r="E311" s="784"/>
      <c r="F311" s="784"/>
      <c r="G311" s="784"/>
      <c r="H311" s="784"/>
      <c r="I311" s="784"/>
      <c r="J311" s="784"/>
      <c r="K311" s="784"/>
      <c r="L311" s="784"/>
      <c r="M311" s="784"/>
      <c r="N311" s="785"/>
      <c r="O311" s="786" t="e">
        <f ca="1">SUM(ROUNDDOWN($O$287*O307/25,-1),ROUNDDOWN($O$287*O308/25,-1),ROUNDDOWN($O$288*O309/25,-1),ROUNDDOWN($O$288*O310/25,-1),IF(O307&lt;1,0,$O$303),IF(O308&lt;1,0,$O$303),IF(O309&lt;1,0,$O$304),IF(O310&lt;1,0,$O$304))</f>
        <v>#N/A</v>
      </c>
      <c r="P311" s="786"/>
      <c r="Q311" s="786" t="e">
        <f ca="1">SUM(ROUNDDOWN($O$287*Q307/25,-1),ROUNDDOWN($O$287*Q308/25,-1),ROUNDDOWN($O$288*Q309/25,-1),ROUNDDOWN($O$288*Q310/25,-1),IF(Q307&lt;1,0,$O$303),IF(Q308&lt;1,0,$O$303),IF(Q309&lt;1,0,$O$304),IF(Q310&lt;1,0,$O$304))</f>
        <v>#N/A</v>
      </c>
      <c r="R311" s="786"/>
      <c r="S311" s="786" t="e">
        <f ca="1">SUM(ROUNDDOWN($S$287*S307/25,-1),ROUNDDOWN($S$287*S308/25,-1),ROUNDDOWN($S$288*S309/25,-1),ROUNDDOWN($S$288*S310/25,-1),IF(S307&lt;1,0,$S$303),IF(S308&lt;1,0,$S$303),IF(S309&lt;1,0,$S$304),IF(S310&lt;1,0,$S$304))</f>
        <v>#N/A</v>
      </c>
      <c r="T311" s="786"/>
      <c r="U311" s="786" t="e">
        <f ca="1">SUM(ROUNDDOWN(U287*U307/25,-1),ROUNDDOWN(U287*U308/25,-1),ROUNDDOWN(U288*U309/25,-1),ROUNDDOWN(U288*U310/25,-1),IF(U307&lt;1,0,U303),IF(U308&lt;1,0,U303),IF(U309&lt;1,0,U304),IF(U310&lt;1,0,U304))</f>
        <v>#N/A</v>
      </c>
      <c r="V311" s="786"/>
      <c r="W311" s="786" t="e">
        <f ca="1">SUM(ROUNDDOWN(U287*W307/25,-1),ROUNDDOWN(U287*W308/25,-1),ROUNDDOWN(U288*W309/25,-1),ROUNDDOWN(U288*W310/25,-1),IF(W307&lt;1,0,U303),IF(W308&lt;1,0,U303),IF(W309&lt;1,0,U304),IF(W310&lt;1,0,U304))</f>
        <v>#N/A</v>
      </c>
      <c r="X311" s="786"/>
      <c r="Y311" s="786" t="e">
        <f ca="1">SUM(ROUNDDOWN(Y287*Y307/25,-1),ROUNDDOWN(Y287*Y308/25,-1),ROUNDDOWN(Y288*Y309/25,-1),ROUNDDOWN(Y288*Y310/25,-1),IF(Y307&lt;1,0,Y303),IF(Y308&lt;1,0,Y303),IF(Y309&lt;1,0,Y304),IF(Y310&lt;1,0,Y304))</f>
        <v>#N/A</v>
      </c>
      <c r="Z311" s="786"/>
      <c r="AA311" s="187"/>
    </row>
    <row r="312" spans="1:29" s="183" customFormat="1" ht="13.5" hidden="1" customHeight="1">
      <c r="A312" s="252"/>
      <c r="B312" s="787" t="s">
        <v>412</v>
      </c>
      <c r="C312" s="788"/>
      <c r="D312" s="788"/>
      <c r="E312" s="788"/>
      <c r="F312" s="788"/>
      <c r="G312" s="788"/>
      <c r="H312" s="788"/>
      <c r="I312" s="788"/>
      <c r="J312" s="788"/>
      <c r="K312" s="788"/>
      <c r="L312" s="788"/>
      <c r="M312" s="788"/>
      <c r="N312" s="789"/>
      <c r="O312" s="333" t="e">
        <f ca="1">SUM(ROUNDDOWN($O$289*O307/25,-1),ROUNDDOWN($O$289*O308/25,-1),ROUNDDOWN($O$290*O309/25,-1),ROUNDDOWN($O$290*O310/25,-1),IF(O307&lt;1,0,$O$305),IF(O308&lt;1,0,$O$305),IF(O309&lt;1,0,$O$306),IF(O310&lt;1,0,$O$306))</f>
        <v>#N/A</v>
      </c>
      <c r="P312" s="333"/>
      <c r="Q312" s="333" t="e">
        <f ca="1">SUM(ROUNDDOWN($O$289*Q307/25,-1),ROUNDDOWN($O$289*Q308/25,-1),ROUNDDOWN($O$290*Q309/25,-1),ROUNDDOWN($O$290*Q310/25,-1),IF(Q307&lt;1,0,$O$305),IF(Q308&lt;1,0,$O$305),IF(Q309&lt;1,0,$O$306),IF(Q310&lt;1,0,$O$306))</f>
        <v>#N/A</v>
      </c>
      <c r="R312" s="333"/>
      <c r="S312" s="333" t="e">
        <f ca="1">SUM(ROUNDDOWN($S$289*S307/25,-1),ROUNDDOWN($S$289*S308/25,-1),ROUNDDOWN($S$290*S309/25,-1),ROUNDDOWN($S$290*S310/25,-1),IF(S307&lt;1,0,$S$305),IF(S308&lt;1,0,$S$305),IF(S309&lt;1,0,$S$306),IF(S310&lt;1,0,$S$306))</f>
        <v>#N/A</v>
      </c>
      <c r="T312" s="333"/>
      <c r="U312" s="790" t="e">
        <f ca="1">SUM(ROUNDDOWN(U289*U307/25,-1),ROUNDDOWN(U289*U308/25,-1),ROUNDDOWN(U290*U309/25,-1),ROUNDDOWN(U290*U310/25,-1),IF(U307&lt;1,0,U305),IF(U308&lt;1,0,U305),IF(U309&lt;1,0,U306),IF(U310&lt;1,0,U306))</f>
        <v>#N/A</v>
      </c>
      <c r="V312" s="790"/>
      <c r="W312" s="790" t="e">
        <f ca="1">SUM(ROUNDDOWN(U289*W307/25,-1),ROUNDDOWN(U289*W308/25,-1),ROUNDDOWN(U290*W309/25,-1),ROUNDDOWN(U290*W310/25,-1),IF(W307&lt;1,0,U305),IF(W308&lt;1,0,U305),IF(W309&lt;1,0,U306),IF(W310&lt;1,0,U306))</f>
        <v>#N/A</v>
      </c>
      <c r="X312" s="790"/>
      <c r="Y312" s="790" t="e">
        <f ca="1">SUM(ROUNDDOWN(Y289*Y307/25,-1),ROUNDDOWN(Y289*Y308/25,-1),ROUNDDOWN(Y290*Y309/25,-1),ROUNDDOWN(Y290*Y310/25,-1),IF(Y307&lt;1,0,Y305),IF(Y308&lt;1,0,Y305),IF(Y309&lt;1,0,Y306),IF(Y310&lt;1,0,Y306))</f>
        <v>#N/A</v>
      </c>
      <c r="Z312" s="790"/>
      <c r="AA312" s="187"/>
      <c r="AB312" s="187"/>
      <c r="AC312" s="187"/>
    </row>
    <row r="313" spans="1:29" s="187" customFormat="1" ht="13.5" hidden="1" customHeight="1">
      <c r="A313" s="767" t="s">
        <v>432</v>
      </c>
      <c r="B313" s="768"/>
      <c r="C313" s="768"/>
      <c r="D313" s="768"/>
      <c r="E313" s="768"/>
      <c r="F313" s="768"/>
      <c r="G313" s="768"/>
      <c r="H313" s="768"/>
      <c r="I313" s="769"/>
      <c r="J313" s="773" t="s">
        <v>429</v>
      </c>
      <c r="K313" s="774"/>
      <c r="L313" s="775"/>
      <c r="M313" s="779" t="s">
        <v>46</v>
      </c>
      <c r="N313" s="780"/>
      <c r="O313" s="766">
        <f>'在籍児童一覧（小規模保育事業A型）'!Q116</f>
        <v>0</v>
      </c>
      <c r="P313" s="766"/>
      <c r="Q313" s="766">
        <f>'在籍児童一覧（小規模保育事業A型）'!S116</f>
        <v>0</v>
      </c>
      <c r="R313" s="766"/>
      <c r="S313" s="766">
        <f>'在籍児童一覧（小規模保育事業A型）'!U116</f>
        <v>0</v>
      </c>
      <c r="T313" s="766"/>
      <c r="U313" s="795"/>
      <c r="V313" s="796"/>
      <c r="W313" s="796"/>
      <c r="X313" s="796"/>
      <c r="Y313" s="796"/>
      <c r="Z313" s="797"/>
    </row>
    <row r="314" spans="1:29" s="187" customFormat="1" ht="13.5" hidden="1" customHeight="1">
      <c r="A314" s="770"/>
      <c r="B314" s="771"/>
      <c r="C314" s="771"/>
      <c r="D314" s="771"/>
      <c r="E314" s="771"/>
      <c r="F314" s="771"/>
      <c r="G314" s="771"/>
      <c r="H314" s="771"/>
      <c r="I314" s="772"/>
      <c r="J314" s="776"/>
      <c r="K314" s="777"/>
      <c r="L314" s="778"/>
      <c r="M314" s="781"/>
      <c r="N314" s="782"/>
      <c r="O314" s="766">
        <f>'在籍児童一覧（小規模保育事業A型）'!Q117</f>
        <v>0</v>
      </c>
      <c r="P314" s="766"/>
      <c r="Q314" s="766">
        <f>'在籍児童一覧（小規模保育事業A型）'!S117</f>
        <v>0</v>
      </c>
      <c r="R314" s="766"/>
      <c r="S314" s="766">
        <f>'在籍児童一覧（小規模保育事業A型）'!U117</f>
        <v>0</v>
      </c>
      <c r="T314" s="766"/>
      <c r="U314" s="798"/>
      <c r="V314" s="799"/>
      <c r="W314" s="799"/>
      <c r="X314" s="799"/>
      <c r="Y314" s="799"/>
      <c r="Z314" s="800"/>
    </row>
    <row r="315" spans="1:29" s="187" customFormat="1" ht="13.5" hidden="1" customHeight="1">
      <c r="A315" s="770"/>
      <c r="B315" s="771"/>
      <c r="C315" s="771"/>
      <c r="D315" s="771"/>
      <c r="E315" s="771"/>
      <c r="F315" s="771"/>
      <c r="G315" s="771"/>
      <c r="H315" s="771"/>
      <c r="I315" s="772"/>
      <c r="J315" s="776"/>
      <c r="K315" s="777"/>
      <c r="L315" s="778"/>
      <c r="M315" s="791" t="s">
        <v>47</v>
      </c>
      <c r="N315" s="792"/>
      <c r="O315" s="766">
        <f>'在籍児童一覧（小規模保育事業A型）'!Q146</f>
        <v>0</v>
      </c>
      <c r="P315" s="766"/>
      <c r="Q315" s="766">
        <f>'在籍児童一覧（小規模保育事業A型）'!S146</f>
        <v>0</v>
      </c>
      <c r="R315" s="766"/>
      <c r="S315" s="766">
        <f>'在籍児童一覧（小規模保育事業A型）'!U146</f>
        <v>0</v>
      </c>
      <c r="T315" s="766"/>
      <c r="U315" s="798"/>
      <c r="V315" s="799"/>
      <c r="W315" s="799"/>
      <c r="X315" s="799"/>
      <c r="Y315" s="799"/>
      <c r="Z315" s="800"/>
    </row>
    <row r="316" spans="1:29" s="187" customFormat="1" ht="13.5" hidden="1" customHeight="1">
      <c r="A316" s="770"/>
      <c r="B316" s="771"/>
      <c r="C316" s="771"/>
      <c r="D316" s="771"/>
      <c r="E316" s="771"/>
      <c r="F316" s="771"/>
      <c r="G316" s="771"/>
      <c r="H316" s="771"/>
      <c r="I316" s="772"/>
      <c r="J316" s="776"/>
      <c r="K316" s="777"/>
      <c r="L316" s="778"/>
      <c r="M316" s="793"/>
      <c r="N316" s="794"/>
      <c r="O316" s="766">
        <f>'在籍児童一覧（小規模保育事業A型）'!Q147</f>
        <v>0</v>
      </c>
      <c r="P316" s="766"/>
      <c r="Q316" s="766">
        <f>'在籍児童一覧（小規模保育事業A型）'!S147</f>
        <v>0</v>
      </c>
      <c r="R316" s="766"/>
      <c r="S316" s="766">
        <f>'在籍児童一覧（小規模保育事業A型）'!U147</f>
        <v>0</v>
      </c>
      <c r="T316" s="766"/>
      <c r="U316" s="798"/>
      <c r="V316" s="799"/>
      <c r="W316" s="799"/>
      <c r="X316" s="799"/>
      <c r="Y316" s="799"/>
      <c r="Z316" s="800"/>
    </row>
    <row r="317" spans="1:29" s="183" customFormat="1" ht="13.5" hidden="1" customHeight="1">
      <c r="A317" s="783" t="s">
        <v>433</v>
      </c>
      <c r="B317" s="784"/>
      <c r="C317" s="784"/>
      <c r="D317" s="784"/>
      <c r="E317" s="784"/>
      <c r="F317" s="784"/>
      <c r="G317" s="784"/>
      <c r="H317" s="784"/>
      <c r="I317" s="784"/>
      <c r="J317" s="784"/>
      <c r="K317" s="784"/>
      <c r="L317" s="784"/>
      <c r="M317" s="784"/>
      <c r="N317" s="785"/>
      <c r="O317" s="786" t="e">
        <f ca="1">SUM(ROUNDDOWN($O$291*O313/25,-1),ROUNDDOWN($O$291*O314/25,-1),ROUNDDOWN($O$292*O315/25,-1),ROUNDDOWN($O$292*O316/25,-1),IF(O313&lt;1,0,$O$303),IF(O314&lt;1,0,$O$303),IF(O315&lt;1,0,$O$304),IF(O316&lt;1,0,$O$304))</f>
        <v>#N/A</v>
      </c>
      <c r="P317" s="786"/>
      <c r="Q317" s="786" t="e">
        <f ca="1">SUM(ROUNDDOWN($O$291*Q313/25,-1),ROUNDDOWN($O$291*Q314/25,-1),ROUNDDOWN($O$292*Q315/25,-1),ROUNDDOWN($O$292*Q316/25,-1),IF(Q313&lt;1,0,$O$303),IF(Q314&lt;1,0,$O$303),IF(Q315&lt;1,0,$O$304),IF(Q316&lt;1,0,$O$304))</f>
        <v>#N/A</v>
      </c>
      <c r="R317" s="786"/>
      <c r="S317" s="786" t="e">
        <f ca="1">SUM(ROUNDDOWN($S$291*S313/25,-1),ROUNDDOWN($S$291*S314/25,-1),ROUNDDOWN($S$292*S315/25,-1),ROUNDDOWN($S$292*S316/25,-1),IF(S313&lt;1,0,$S$303),IF(S314&lt;1,0,$S$303),IF(S315&lt;1,0,$S$304),IF(S316&lt;1,0,$S$304))</f>
        <v>#N/A</v>
      </c>
      <c r="T317" s="786"/>
      <c r="U317" s="798"/>
      <c r="V317" s="799"/>
      <c r="W317" s="799"/>
      <c r="X317" s="799"/>
      <c r="Y317" s="799"/>
      <c r="Z317" s="800"/>
      <c r="AA317" s="187"/>
    </row>
    <row r="318" spans="1:29" s="183" customFormat="1" ht="13.5" hidden="1" customHeight="1">
      <c r="A318" s="252"/>
      <c r="B318" s="787" t="s">
        <v>412</v>
      </c>
      <c r="C318" s="788"/>
      <c r="D318" s="788"/>
      <c r="E318" s="788"/>
      <c r="F318" s="788"/>
      <c r="G318" s="788"/>
      <c r="H318" s="788"/>
      <c r="I318" s="788"/>
      <c r="J318" s="788"/>
      <c r="K318" s="788"/>
      <c r="L318" s="788"/>
      <c r="M318" s="788"/>
      <c r="N318" s="789"/>
      <c r="O318" s="333" t="e">
        <f ca="1">SUM(ROUNDDOWN($O$293*O313/25,-1),ROUNDDOWN($O$293*O314/25,-1),ROUNDDOWN($O$294*O315/25,-1),ROUNDDOWN($O$294*O316/25,-1),IF(O313&lt;1,0,$O$305),IF(O314&lt;1,0,$O$305),IF(O315&lt;1,0,$O$306),IF(O316&lt;1,0,$O$306))</f>
        <v>#N/A</v>
      </c>
      <c r="P318" s="333"/>
      <c r="Q318" s="333" t="e">
        <f ca="1">SUM(ROUNDDOWN($O$293*Q313/25,-1),ROUNDDOWN($O$293*Q314/25,-1),ROUNDDOWN($O$294*Q315/25,-1),ROUNDDOWN($O$294*Q316/25,-1),IF(Q313&lt;1,0,$O$305),IF(Q314&lt;1,0,$O$305),IF(Q315&lt;1,0,$O$306),IF(Q316&lt;1,0,$O$306))</f>
        <v>#N/A</v>
      </c>
      <c r="R318" s="333"/>
      <c r="S318" s="333" t="e">
        <f ca="1">SUM(ROUNDDOWN($S$293*S313/25,-1),ROUNDDOWN($S$293*S314/25,-1),ROUNDDOWN($S$294*S315/25,-1),ROUNDDOWN($S$294*S316/25,-1),IF(S313&lt;1,0,$S$305),IF(S314&lt;1,0,$S$305),IF(S315&lt;1,0,$S$306),IF(S316&lt;1,0,$S$306))</f>
        <v>#N/A</v>
      </c>
      <c r="T318" s="333"/>
      <c r="U318" s="801"/>
      <c r="V318" s="802"/>
      <c r="W318" s="802"/>
      <c r="X318" s="802"/>
      <c r="Y318" s="802"/>
      <c r="Z318" s="803"/>
      <c r="AA318" s="187"/>
      <c r="AB318" s="187"/>
      <c r="AC318" s="187"/>
    </row>
    <row r="319" spans="1:29" s="187" customFormat="1" ht="13.5" hidden="1" customHeight="1">
      <c r="A319" s="767" t="s">
        <v>434</v>
      </c>
      <c r="B319" s="768"/>
      <c r="C319" s="768"/>
      <c r="D319" s="768"/>
      <c r="E319" s="768"/>
      <c r="F319" s="768"/>
      <c r="G319" s="768"/>
      <c r="H319" s="768"/>
      <c r="I319" s="769"/>
      <c r="J319" s="773" t="s">
        <v>429</v>
      </c>
      <c r="K319" s="774"/>
      <c r="L319" s="775"/>
      <c r="M319" s="779" t="s">
        <v>46</v>
      </c>
      <c r="N319" s="780"/>
      <c r="O319" s="766">
        <f>'在籍児童一覧（小規模保育事業A型）'!Q118</f>
        <v>0</v>
      </c>
      <c r="P319" s="766"/>
      <c r="Q319" s="766">
        <f>'在籍児童一覧（小規模保育事業A型）'!S118</f>
        <v>0</v>
      </c>
      <c r="R319" s="766"/>
      <c r="S319" s="766">
        <f>'在籍児童一覧（小規模保育事業A型）'!U118</f>
        <v>0</v>
      </c>
      <c r="T319" s="766"/>
      <c r="U319" s="766">
        <f>'在籍児童一覧（小規模保育事業A型）'!W118</f>
        <v>0</v>
      </c>
      <c r="V319" s="766"/>
      <c r="W319" s="766">
        <f>'在籍児童一覧（小規模保育事業A型）'!Y118</f>
        <v>0</v>
      </c>
      <c r="X319" s="766"/>
      <c r="Y319" s="766">
        <f>'在籍児童一覧（小規模保育事業A型）'!AA118</f>
        <v>0</v>
      </c>
      <c r="Z319" s="766"/>
    </row>
    <row r="320" spans="1:29" s="187" customFormat="1" ht="13.5" hidden="1" customHeight="1">
      <c r="A320" s="770"/>
      <c r="B320" s="771"/>
      <c r="C320" s="771"/>
      <c r="D320" s="771"/>
      <c r="E320" s="771"/>
      <c r="F320" s="771"/>
      <c r="G320" s="771"/>
      <c r="H320" s="771"/>
      <c r="I320" s="772"/>
      <c r="J320" s="776"/>
      <c r="K320" s="777"/>
      <c r="L320" s="778"/>
      <c r="M320" s="781"/>
      <c r="N320" s="782"/>
      <c r="O320" s="766">
        <f>'在籍児童一覧（小規模保育事業A型）'!Q119</f>
        <v>0</v>
      </c>
      <c r="P320" s="766"/>
      <c r="Q320" s="766">
        <f>'在籍児童一覧（小規模保育事業A型）'!S119</f>
        <v>0</v>
      </c>
      <c r="R320" s="766"/>
      <c r="S320" s="766">
        <f>'在籍児童一覧（小規模保育事業A型）'!U119</f>
        <v>0</v>
      </c>
      <c r="T320" s="766"/>
      <c r="U320" s="766">
        <f>'在籍児童一覧（小規模保育事業A型）'!W119</f>
        <v>0</v>
      </c>
      <c r="V320" s="766"/>
      <c r="W320" s="766">
        <f>'在籍児童一覧（小規模保育事業A型）'!Y119</f>
        <v>0</v>
      </c>
      <c r="X320" s="766"/>
      <c r="Y320" s="766">
        <f>'在籍児童一覧（小規模保育事業A型）'!AA119</f>
        <v>0</v>
      </c>
      <c r="Z320" s="766"/>
    </row>
    <row r="321" spans="1:29" s="187" customFormat="1" ht="13.5" hidden="1" customHeight="1">
      <c r="A321" s="770"/>
      <c r="B321" s="771"/>
      <c r="C321" s="771"/>
      <c r="D321" s="771"/>
      <c r="E321" s="771"/>
      <c r="F321" s="771"/>
      <c r="G321" s="771"/>
      <c r="H321" s="771"/>
      <c r="I321" s="772"/>
      <c r="J321" s="776"/>
      <c r="K321" s="777"/>
      <c r="L321" s="778"/>
      <c r="M321" s="791" t="s">
        <v>47</v>
      </c>
      <c r="N321" s="792"/>
      <c r="O321" s="766">
        <f>'在籍児童一覧（小規模保育事業A型）'!Q148</f>
        <v>0</v>
      </c>
      <c r="P321" s="766"/>
      <c r="Q321" s="766">
        <f>'在籍児童一覧（小規模保育事業A型）'!S148</f>
        <v>0</v>
      </c>
      <c r="R321" s="766"/>
      <c r="S321" s="766">
        <f>'在籍児童一覧（小規模保育事業A型）'!U148</f>
        <v>0</v>
      </c>
      <c r="T321" s="766"/>
      <c r="U321" s="766">
        <f>'在籍児童一覧（小規模保育事業A型）'!W148</f>
        <v>0</v>
      </c>
      <c r="V321" s="766"/>
      <c r="W321" s="766">
        <f>'在籍児童一覧（小規模保育事業A型）'!Y148</f>
        <v>0</v>
      </c>
      <c r="X321" s="766"/>
      <c r="Y321" s="766">
        <f>'在籍児童一覧（小規模保育事業A型）'!AA148</f>
        <v>0</v>
      </c>
      <c r="Z321" s="766"/>
    </row>
    <row r="322" spans="1:29" s="187" customFormat="1" ht="13.5" hidden="1" customHeight="1">
      <c r="A322" s="770"/>
      <c r="B322" s="771"/>
      <c r="C322" s="771"/>
      <c r="D322" s="771"/>
      <c r="E322" s="771"/>
      <c r="F322" s="771"/>
      <c r="G322" s="771"/>
      <c r="H322" s="771"/>
      <c r="I322" s="772"/>
      <c r="J322" s="776"/>
      <c r="K322" s="777"/>
      <c r="L322" s="778"/>
      <c r="M322" s="793"/>
      <c r="N322" s="794"/>
      <c r="O322" s="766">
        <f>'在籍児童一覧（小規模保育事業A型）'!Q149</f>
        <v>0</v>
      </c>
      <c r="P322" s="766"/>
      <c r="Q322" s="766">
        <f>'在籍児童一覧（小規模保育事業A型）'!S149</f>
        <v>0</v>
      </c>
      <c r="R322" s="766"/>
      <c r="S322" s="766">
        <f>'在籍児童一覧（小規模保育事業A型）'!U149</f>
        <v>0</v>
      </c>
      <c r="T322" s="766"/>
      <c r="U322" s="766">
        <f>'在籍児童一覧（小規模保育事業A型）'!W149</f>
        <v>0</v>
      </c>
      <c r="V322" s="766"/>
      <c r="W322" s="766">
        <f>'在籍児童一覧（小規模保育事業A型）'!Y149</f>
        <v>0</v>
      </c>
      <c r="X322" s="766"/>
      <c r="Y322" s="766">
        <f>'在籍児童一覧（小規模保育事業A型）'!AA149</f>
        <v>0</v>
      </c>
      <c r="Z322" s="766"/>
    </row>
    <row r="323" spans="1:29" s="183" customFormat="1" ht="13.5" hidden="1" customHeight="1">
      <c r="A323" s="783" t="s">
        <v>435</v>
      </c>
      <c r="B323" s="784"/>
      <c r="C323" s="784"/>
      <c r="D323" s="784"/>
      <c r="E323" s="784"/>
      <c r="F323" s="784"/>
      <c r="G323" s="784"/>
      <c r="H323" s="784"/>
      <c r="I323" s="784"/>
      <c r="J323" s="784"/>
      <c r="K323" s="784"/>
      <c r="L323" s="784"/>
      <c r="M323" s="784"/>
      <c r="N323" s="785"/>
      <c r="O323" s="786" t="e">
        <f ca="1">SUM(ROUNDDOWN($O$295*O319/25,-1),ROUNDDOWN($O$295*O320/25,-1),ROUNDDOWN($O$296*O321/25,-1),ROUNDDOWN($O$296*O322/25,-1),IF(O319&lt;1,0,$O$303),IF(O320&lt;1,0,$O$303),IF(O321&lt;1,0,$O$304),IF(O322&lt;1,0,$O$304))</f>
        <v>#N/A</v>
      </c>
      <c r="P323" s="786"/>
      <c r="Q323" s="786" t="e">
        <f ca="1">SUM(ROUNDDOWN($O$295*Q319/25,-1),ROUNDDOWN($O$295*Q320/25,-1),ROUNDDOWN($O$296*Q321/25,-1),ROUNDDOWN($O$296*Q322/25,-1),IF(Q319&lt;1,0,$O$303),IF(Q320&lt;1,0,$O$303),IF(Q321&lt;1,0,$O$304),IF(Q322&lt;1,0,$O$304))</f>
        <v>#N/A</v>
      </c>
      <c r="R323" s="786"/>
      <c r="S323" s="786" t="e">
        <f ca="1">SUM(ROUNDDOWN($S$295*S319/25,-1),ROUNDDOWN($S$295*S320/25,-1),ROUNDDOWN($S$296*S321/25,-1),ROUNDDOWN($S$296*S322/25,-1),IF(S319&lt;1,0,$S$303),IF(S320&lt;1,0,$S$303),IF(S321&lt;1,0,$S$304),IF(S322&lt;1,0,$S$304))</f>
        <v>#N/A</v>
      </c>
      <c r="T323" s="786"/>
      <c r="U323" s="786" t="e">
        <f ca="1">SUM(ROUNDDOWN($U$295*U319/25,-1),ROUNDDOWN($U$295*U320/25,-1),ROUNDDOWN($U$296*U321/25,-1),ROUNDDOWN($U$296*U322/25,-1),IF(U319&lt;1,0,$U$303),IF(U320&lt;1,0,$U$303),IF(U321&lt;1,0,$U$304),IF(U322&lt;1,0,$U$304))</f>
        <v>#N/A</v>
      </c>
      <c r="V323" s="786"/>
      <c r="W323" s="786" t="e">
        <f ca="1">SUM(ROUNDDOWN($U$295*W319/25,-1),ROUNDDOWN($U$295*W320/25,-1),ROUNDDOWN($U$296*W321/25,-1),ROUNDDOWN($U$296*W322/25,-1),IF(W319&lt;1,0,$U$303),IF(W320&lt;1,0,$U$303),IF(W321&lt;1,0,$U$304),IF(W322&lt;1,0,$U$304))</f>
        <v>#N/A</v>
      </c>
      <c r="X323" s="786"/>
      <c r="Y323" s="786" t="e">
        <f ca="1">SUM(ROUNDDOWN($Y$295*Y319/25,-1),ROUNDDOWN($Y$295*Y320/25,-1),ROUNDDOWN($Y$296*Y321/25,-1),ROUNDDOWN($Y$296*Y322/25,-1),IF(Y319&lt;1,0,$Y$303),IF(Y320&lt;1,0,$Y$303),IF(Y321&lt;1,0,$Y$304),IF(Y322&lt;1,0,$Y$304))</f>
        <v>#N/A</v>
      </c>
      <c r="Z323" s="786"/>
      <c r="AA323" s="187"/>
    </row>
    <row r="324" spans="1:29" s="183" customFormat="1" ht="13.5" hidden="1" customHeight="1">
      <c r="A324" s="252"/>
      <c r="B324" s="787" t="s">
        <v>412</v>
      </c>
      <c r="C324" s="788"/>
      <c r="D324" s="788"/>
      <c r="E324" s="788"/>
      <c r="F324" s="788"/>
      <c r="G324" s="788"/>
      <c r="H324" s="788"/>
      <c r="I324" s="788"/>
      <c r="J324" s="788"/>
      <c r="K324" s="788"/>
      <c r="L324" s="788"/>
      <c r="M324" s="788"/>
      <c r="N324" s="789"/>
      <c r="O324" s="333" t="e">
        <f ca="1">SUM(ROUNDDOWN($O$297*O319/25,-1),ROUNDDOWN($O$297*O320/25,-1),ROUNDDOWN($O$298*O321/25,-1),ROUNDDOWN($O$298*O322/25,-1),IF(O319&lt;1,0,$O$305),IF(O320&lt;1,0,$O$305),IF(O321&lt;1,0,$O$306),IF(O322&lt;1,0,$O$306))</f>
        <v>#N/A</v>
      </c>
      <c r="P324" s="333"/>
      <c r="Q324" s="333" t="e">
        <f ca="1">SUM(ROUNDDOWN($O$297*Q319/25,-1),ROUNDDOWN($O$297*Q320/25,-1),ROUNDDOWN($O$298*Q321/25,-1),ROUNDDOWN($O$298*Q322/25,-1),IF(Q319&lt;1,0,$O$305),IF(Q320&lt;1,0,$O$305),IF(Q321&lt;1,0,$O$306),IF(Q322&lt;1,0,$O$306))</f>
        <v>#N/A</v>
      </c>
      <c r="R324" s="333"/>
      <c r="S324" s="333" t="e">
        <f ca="1">SUM(ROUNDDOWN($S$297*S319/25,-1),ROUNDDOWN($S$297*S320/25,-1),ROUNDDOWN($S$298*S321/25,-1),ROUNDDOWN($S$298*S322/25,-1),IF(S319&lt;1,0,$S$305),IF(S320&lt;1,0,$S$305),IF(S321&lt;1,0,$S$306),IF(S322&lt;1,0,$S$306))</f>
        <v>#N/A</v>
      </c>
      <c r="T324" s="333"/>
      <c r="U324" s="790" t="e">
        <f ca="1">SUM(ROUNDDOWN($U$297*U319/25,-1),ROUNDDOWN($U$298*U320/25,-1),ROUNDDOWN($U$298*U321/25,-1),ROUNDDOWN($U$298*U322/25,-1),IF(U319&lt;1,0,$U$305),IF(U320&lt;1,0,$U$305),IF(U321&lt;1,0,$U$306),IF(U322&lt;1,0,$U$306))</f>
        <v>#N/A</v>
      </c>
      <c r="V324" s="790"/>
      <c r="W324" s="790" t="e">
        <f ca="1">SUM(ROUNDDOWN($U$297*W319/25,-1),ROUNDDOWN($U$298*W320/25,-1),ROUNDDOWN($U$298*W321/25,-1),ROUNDDOWN($U$298*W322/25,-1),IF(W319&lt;1,0,$U$305),IF(W320&lt;1,0,$U$305),IF(W321&lt;1,0,$U$306),IF(W322&lt;1,0,$U$306))</f>
        <v>#N/A</v>
      </c>
      <c r="X324" s="790"/>
      <c r="Y324" s="790" t="e">
        <f ca="1">SUM(ROUNDDOWN($Y$297*Y319/25,-1),ROUNDDOWN($Y$297*Y320/25,-1),ROUNDDOWN($Y$298*Y321/25,-1),ROUNDDOWN($Y$298*Y322/25,-1),IF(Y319&lt;1,0,$Y$305),IF(Y320&lt;1,0,$Y$305),IF(Y321&lt;1,0,$Y$306),IF(Y322&lt;1,0,$Y$306))</f>
        <v>#N/A</v>
      </c>
      <c r="Z324" s="790"/>
      <c r="AA324" s="187"/>
      <c r="AB324" s="187"/>
      <c r="AC324" s="187"/>
    </row>
    <row r="325" spans="1:29" s="187" customFormat="1" ht="13.5" hidden="1" customHeight="1">
      <c r="A325" s="767" t="s">
        <v>436</v>
      </c>
      <c r="B325" s="768"/>
      <c r="C325" s="768"/>
      <c r="D325" s="768"/>
      <c r="E325" s="768"/>
      <c r="F325" s="768"/>
      <c r="G325" s="768"/>
      <c r="H325" s="768"/>
      <c r="I325" s="769"/>
      <c r="J325" s="773" t="s">
        <v>429</v>
      </c>
      <c r="K325" s="774"/>
      <c r="L325" s="775"/>
      <c r="M325" s="779" t="s">
        <v>46</v>
      </c>
      <c r="N325" s="780"/>
      <c r="O325" s="766">
        <f>'在籍児童一覧（小規模保育事業A型）'!Q120</f>
        <v>0</v>
      </c>
      <c r="P325" s="766"/>
      <c r="Q325" s="766">
        <f>'在籍児童一覧（小規模保育事業A型）'!S120</f>
        <v>0</v>
      </c>
      <c r="R325" s="766"/>
      <c r="S325" s="766">
        <f>'在籍児童一覧（小規模保育事業A型）'!U120</f>
        <v>0</v>
      </c>
      <c r="T325" s="766"/>
      <c r="U325" s="795"/>
      <c r="V325" s="796"/>
      <c r="W325" s="796"/>
      <c r="X325" s="796"/>
      <c r="Y325" s="796"/>
      <c r="Z325" s="797"/>
    </row>
    <row r="326" spans="1:29" s="187" customFormat="1" ht="13.5" hidden="1" customHeight="1">
      <c r="A326" s="770"/>
      <c r="B326" s="771"/>
      <c r="C326" s="771"/>
      <c r="D326" s="771"/>
      <c r="E326" s="771"/>
      <c r="F326" s="771"/>
      <c r="G326" s="771"/>
      <c r="H326" s="771"/>
      <c r="I326" s="772"/>
      <c r="J326" s="776"/>
      <c r="K326" s="777"/>
      <c r="L326" s="778"/>
      <c r="M326" s="781"/>
      <c r="N326" s="782"/>
      <c r="O326" s="766">
        <f>'在籍児童一覧（小規模保育事業A型）'!Q121</f>
        <v>0</v>
      </c>
      <c r="P326" s="766"/>
      <c r="Q326" s="766">
        <f>'在籍児童一覧（小規模保育事業A型）'!S121</f>
        <v>0</v>
      </c>
      <c r="R326" s="766"/>
      <c r="S326" s="766">
        <f>'在籍児童一覧（小規模保育事業A型）'!U121</f>
        <v>0</v>
      </c>
      <c r="T326" s="766"/>
      <c r="U326" s="798"/>
      <c r="V326" s="799"/>
      <c r="W326" s="799"/>
      <c r="X326" s="799"/>
      <c r="Y326" s="799"/>
      <c r="Z326" s="800"/>
    </row>
    <row r="327" spans="1:29" s="187" customFormat="1" ht="13.5" hidden="1" customHeight="1">
      <c r="A327" s="770"/>
      <c r="B327" s="771"/>
      <c r="C327" s="771"/>
      <c r="D327" s="771"/>
      <c r="E327" s="771"/>
      <c r="F327" s="771"/>
      <c r="G327" s="771"/>
      <c r="H327" s="771"/>
      <c r="I327" s="772"/>
      <c r="J327" s="776"/>
      <c r="K327" s="777"/>
      <c r="L327" s="778"/>
      <c r="M327" s="791" t="s">
        <v>47</v>
      </c>
      <c r="N327" s="792"/>
      <c r="O327" s="766">
        <f>'在籍児童一覧（小規模保育事業A型）'!Q150</f>
        <v>0</v>
      </c>
      <c r="P327" s="766"/>
      <c r="Q327" s="766">
        <f>'在籍児童一覧（小規模保育事業A型）'!S150</f>
        <v>0</v>
      </c>
      <c r="R327" s="766"/>
      <c r="S327" s="766">
        <f>'在籍児童一覧（小規模保育事業A型）'!U150</f>
        <v>0</v>
      </c>
      <c r="T327" s="766"/>
      <c r="U327" s="798"/>
      <c r="V327" s="799"/>
      <c r="W327" s="799"/>
      <c r="X327" s="799"/>
      <c r="Y327" s="799"/>
      <c r="Z327" s="800"/>
    </row>
    <row r="328" spans="1:29" s="187" customFormat="1" ht="13.5" hidden="1" customHeight="1">
      <c r="A328" s="770"/>
      <c r="B328" s="771"/>
      <c r="C328" s="771"/>
      <c r="D328" s="771"/>
      <c r="E328" s="771"/>
      <c r="F328" s="771"/>
      <c r="G328" s="771"/>
      <c r="H328" s="771"/>
      <c r="I328" s="772"/>
      <c r="J328" s="776"/>
      <c r="K328" s="777"/>
      <c r="L328" s="778"/>
      <c r="M328" s="793"/>
      <c r="N328" s="794"/>
      <c r="O328" s="766">
        <f>'在籍児童一覧（小規模保育事業A型）'!Q151</f>
        <v>0</v>
      </c>
      <c r="P328" s="766"/>
      <c r="Q328" s="766">
        <f>'在籍児童一覧（小規模保育事業A型）'!S151</f>
        <v>0</v>
      </c>
      <c r="R328" s="766"/>
      <c r="S328" s="766">
        <f>'在籍児童一覧（小規模保育事業A型）'!U151</f>
        <v>0</v>
      </c>
      <c r="T328" s="766"/>
      <c r="U328" s="798"/>
      <c r="V328" s="799"/>
      <c r="W328" s="799"/>
      <c r="X328" s="799"/>
      <c r="Y328" s="799"/>
      <c r="Z328" s="800"/>
    </row>
    <row r="329" spans="1:29" s="183" customFormat="1" ht="13.5" hidden="1" customHeight="1">
      <c r="A329" s="783" t="s">
        <v>437</v>
      </c>
      <c r="B329" s="784"/>
      <c r="C329" s="784"/>
      <c r="D329" s="784"/>
      <c r="E329" s="784"/>
      <c r="F329" s="784"/>
      <c r="G329" s="784"/>
      <c r="H329" s="784"/>
      <c r="I329" s="784"/>
      <c r="J329" s="784"/>
      <c r="K329" s="784"/>
      <c r="L329" s="784"/>
      <c r="M329" s="784"/>
      <c r="N329" s="785"/>
      <c r="O329" s="786" t="e">
        <f ca="1">SUM(ROUNDDOWN($O$299*O325/25,-1),ROUNDDOWN($O$299*O326/25,-1),ROUNDDOWN($O$300*O327/25,-1),ROUNDDOWN($O$300*O328/25,-1),IF(O325&lt;1,0,$O$303),IF(O326&lt;1,0,$O$303),IF(O327&lt;1,0,$O$304),IF(O328&lt;1,0,$O$304))</f>
        <v>#N/A</v>
      </c>
      <c r="P329" s="786"/>
      <c r="Q329" s="786" t="e">
        <f ca="1">SUM(ROUNDDOWN($O$299*Q325/25,-1),ROUNDDOWN($O$299*Q326/25,-1),ROUNDDOWN($O$300*Q327/25,-1),ROUNDDOWN($O$300*Q328/25,-1),IF(Q325&lt;1,0,$O$303),IF(Q326&lt;1,0,$O$303),IF(Q327&lt;1,0,$O$304),IF(Q328&lt;1,0,$O$304))</f>
        <v>#N/A</v>
      </c>
      <c r="R329" s="786"/>
      <c r="S329" s="786" t="e">
        <f ca="1">SUM(ROUNDDOWN($S$299*S325/25,-1),ROUNDDOWN($S$299*S326/25,-1),ROUNDDOWN($S$300*S327/25,-1),ROUNDDOWN($S$300*S328/25,-1),IF(S325&lt;1,0,$S$303),IF(S326&lt;1,0,$S$303),IF(S327&lt;1,0,$S$304),IF(S328&lt;1,0,$S$304))</f>
        <v>#N/A</v>
      </c>
      <c r="T329" s="786"/>
      <c r="U329" s="798"/>
      <c r="V329" s="799"/>
      <c r="W329" s="799"/>
      <c r="X329" s="799"/>
      <c r="Y329" s="799"/>
      <c r="Z329" s="800"/>
      <c r="AA329" s="187"/>
    </row>
    <row r="330" spans="1:29" s="183" customFormat="1" ht="13.5" hidden="1" customHeight="1">
      <c r="A330" s="252"/>
      <c r="B330" s="787" t="s">
        <v>412</v>
      </c>
      <c r="C330" s="788"/>
      <c r="D330" s="788"/>
      <c r="E330" s="788"/>
      <c r="F330" s="788"/>
      <c r="G330" s="788"/>
      <c r="H330" s="788"/>
      <c r="I330" s="788"/>
      <c r="J330" s="788"/>
      <c r="K330" s="788"/>
      <c r="L330" s="788"/>
      <c r="M330" s="788"/>
      <c r="N330" s="789"/>
      <c r="O330" s="333" t="e">
        <f ca="1">SUM(ROUNDDOWN($O$301*O325/25,-1),ROUNDDOWN($O$301*O326/25,-1),ROUNDDOWN($O$302*O327/25,-1),ROUNDDOWN($O$302*O328/25,-1),IF(O325&lt;1,0,$O$305),IF(O326&lt;1,0,$O$305),IF(O327&lt;1,0,$O$306),IF(O328&lt;1,0,$O$306))</f>
        <v>#N/A</v>
      </c>
      <c r="P330" s="333"/>
      <c r="Q330" s="333" t="e">
        <f ca="1">SUM(ROUNDDOWN($O$301*Q325/25,-1),ROUNDDOWN($O$301*Q326/25,-1),ROUNDDOWN($O$302*Q327/25,-1),ROUNDDOWN($O$302*Q328/25,-1),IF(Q325&lt;1,0,$O$305),IF(Q326&lt;1,0,$O$305),IF(Q327&lt;1,0,$O$306),IF(Q328&lt;1,0,$O$306))</f>
        <v>#N/A</v>
      </c>
      <c r="R330" s="333"/>
      <c r="S330" s="333" t="e">
        <f ca="1">SUM(ROUNDDOWN($S$301*S325/25,-1),ROUNDDOWN($S$301*S326/25,-1),ROUNDDOWN($S$302*S327/25,-1),ROUNDDOWN($S$302*S328/25,-1),IF(S325&lt;1,0,$S$305),IF(S326&lt;1,0,$S$305),IF(S327&lt;1,0,$S$306),IF(S328&lt;1,0,$S$306))</f>
        <v>#N/A</v>
      </c>
      <c r="T330" s="333"/>
      <c r="U330" s="804"/>
      <c r="V330" s="805"/>
      <c r="W330" s="805"/>
      <c r="X330" s="805"/>
      <c r="Y330" s="805"/>
      <c r="Z330" s="806"/>
      <c r="AA330" s="187"/>
      <c r="AB330" s="187"/>
      <c r="AC330" s="187"/>
    </row>
    <row r="331" spans="1:29" s="183" customFormat="1" ht="13.5" customHeight="1">
      <c r="A331" s="808" t="s">
        <v>438</v>
      </c>
      <c r="B331" s="433"/>
      <c r="C331" s="433"/>
      <c r="D331" s="433"/>
      <c r="E331" s="433"/>
      <c r="F331" s="433"/>
      <c r="G331" s="433"/>
      <c r="H331" s="433"/>
      <c r="I331" s="433"/>
      <c r="J331" s="433"/>
      <c r="K331" s="433"/>
      <c r="L331" s="433"/>
      <c r="M331" s="433"/>
      <c r="N331" s="434"/>
      <c r="O331" s="809" t="e">
        <f ca="1">SUM(O311,O317,O323,O329)</f>
        <v>#N/A</v>
      </c>
      <c r="P331" s="809"/>
      <c r="Q331" s="809" t="e">
        <f t="shared" ref="Q331:Q332" ca="1" si="30">SUM(Q311,Q317,Q323,Q329)</f>
        <v>#N/A</v>
      </c>
      <c r="R331" s="809"/>
      <c r="S331" s="809" t="e">
        <f t="shared" ref="S331:S332" ca="1" si="31">SUM(S311,S317,S323,S329)</f>
        <v>#N/A</v>
      </c>
      <c r="T331" s="809"/>
      <c r="U331" s="809" t="e">
        <f t="shared" ref="U331:U332" ca="1" si="32">SUM(U311,U317,U323,U329)</f>
        <v>#N/A</v>
      </c>
      <c r="V331" s="809"/>
      <c r="W331" s="809" t="e">
        <f t="shared" ref="W331:W332" ca="1" si="33">SUM(W311,W317,W323,W329)</f>
        <v>#N/A</v>
      </c>
      <c r="X331" s="809"/>
      <c r="Y331" s="809" t="e">
        <f t="shared" ref="Y331:Y332" ca="1" si="34">SUM(Y311,Y317,Y323,Y329)</f>
        <v>#N/A</v>
      </c>
      <c r="Z331" s="809"/>
      <c r="AA331" s="187"/>
    </row>
    <row r="332" spans="1:29" s="183" customFormat="1" ht="13.5" customHeight="1">
      <c r="A332" s="253"/>
      <c r="B332" s="743" t="s">
        <v>412</v>
      </c>
      <c r="C332" s="702"/>
      <c r="D332" s="702"/>
      <c r="E332" s="702"/>
      <c r="F332" s="702"/>
      <c r="G332" s="702"/>
      <c r="H332" s="702"/>
      <c r="I332" s="702"/>
      <c r="J332" s="702"/>
      <c r="K332" s="702"/>
      <c r="L332" s="702"/>
      <c r="M332" s="702"/>
      <c r="N332" s="703"/>
      <c r="O332" s="809" t="e">
        <f ca="1">SUM(O312,O318,O324,O330)</f>
        <v>#N/A</v>
      </c>
      <c r="P332" s="809"/>
      <c r="Q332" s="809" t="e">
        <f t="shared" ca="1" si="30"/>
        <v>#N/A</v>
      </c>
      <c r="R332" s="809"/>
      <c r="S332" s="809" t="e">
        <f t="shared" ca="1" si="31"/>
        <v>#N/A</v>
      </c>
      <c r="T332" s="809"/>
      <c r="U332" s="809" t="e">
        <f t="shared" ca="1" si="32"/>
        <v>#N/A</v>
      </c>
      <c r="V332" s="809"/>
      <c r="W332" s="809" t="e">
        <f t="shared" ca="1" si="33"/>
        <v>#N/A</v>
      </c>
      <c r="X332" s="809"/>
      <c r="Y332" s="809" t="e">
        <f t="shared" ca="1" si="34"/>
        <v>#N/A</v>
      </c>
      <c r="Z332" s="809"/>
      <c r="AA332" s="187"/>
      <c r="AB332" s="187"/>
      <c r="AC332" s="187"/>
    </row>
    <row r="333" spans="1:29" s="183" customFormat="1" ht="13.5" hidden="1" customHeight="1">
      <c r="A333" s="308" t="s">
        <v>472</v>
      </c>
      <c r="B333" s="311" t="s">
        <v>424</v>
      </c>
      <c r="C333" s="312"/>
      <c r="D333" s="312"/>
      <c r="E333" s="312"/>
      <c r="F333" s="312"/>
      <c r="G333" s="312"/>
      <c r="H333" s="312"/>
      <c r="I333" s="312"/>
      <c r="J333" s="312"/>
      <c r="K333" s="312"/>
      <c r="L333" s="312"/>
      <c r="M333" s="312"/>
      <c r="N333" s="313"/>
      <c r="O333" s="295" t="e">
        <f ca="1">IF($I$210="適用",SUM($O$212,$O$234),SUM($O$139,$O$149,$O$169,$O$173,$O$176,$O$177,$O$182,$O$184,$O$189,$O$194,$O$234))</f>
        <v>#N/A</v>
      </c>
      <c r="P333" s="296"/>
      <c r="Q333" s="296"/>
      <c r="R333" s="296"/>
      <c r="S333" s="297" t="e">
        <f ca="1">IF($I$210="適用",SUM($S$212,$O$234),SUM($S$139,$O$149,$O$169,$O$173,$O$176,$O$177,$O$182,$S$184,$O$189,$S$193,$O$234))</f>
        <v>#N/A</v>
      </c>
      <c r="T333" s="298"/>
      <c r="U333" s="285" t="e">
        <f ca="1">IF($I$210="適用",SUM($U$212,$O$234),SUM($U$139,$U$149,$O$169,$O$173,$O$176,$O$177,$O$182,$U$184,$O$189,$U$194,$O$234))</f>
        <v>#N/A</v>
      </c>
      <c r="V333" s="286"/>
      <c r="W333" s="279"/>
      <c r="X333" s="279"/>
      <c r="Y333" s="279"/>
      <c r="Z333" s="280"/>
      <c r="AA333" s="187"/>
    </row>
    <row r="334" spans="1:29" s="183" customFormat="1" ht="13.5" hidden="1" customHeight="1">
      <c r="A334" s="309"/>
      <c r="B334" s="254"/>
      <c r="C334" s="276" t="s">
        <v>412</v>
      </c>
      <c r="D334" s="277"/>
      <c r="E334" s="277"/>
      <c r="F334" s="277"/>
      <c r="G334" s="277"/>
      <c r="H334" s="277"/>
      <c r="I334" s="277"/>
      <c r="J334" s="277"/>
      <c r="K334" s="277"/>
      <c r="L334" s="277"/>
      <c r="M334" s="277"/>
      <c r="N334" s="278"/>
      <c r="O334" s="299" t="e">
        <f ca="1">IF($I$210="適用",SUM($O$218,$O$240),SUM($O$149,$O$172,$O$175,$O$188,$O$191,$O$200,$O$240))</f>
        <v>#N/A</v>
      </c>
      <c r="P334" s="300"/>
      <c r="Q334" s="300"/>
      <c r="R334" s="300"/>
      <c r="S334" s="301" t="e">
        <f ca="1">IF($I$210="適用",SUM($S$218,$O$240),SUM($O$149,$O$172,$O$175,$S$188,$O$191,$S$200,$O$240))</f>
        <v>#N/A</v>
      </c>
      <c r="T334" s="302"/>
      <c r="U334" s="287" t="e">
        <f ca="1">IF($I$210="適用",SUM($U$218,$O$240),SUM($U$149,$O$172,$O$175,$U$188,$O$191,$U$200,$O$240))</f>
        <v>#N/A</v>
      </c>
      <c r="V334" s="288"/>
      <c r="W334" s="281"/>
      <c r="X334" s="281"/>
      <c r="Y334" s="281"/>
      <c r="Z334" s="282"/>
      <c r="AA334" s="187"/>
    </row>
    <row r="335" spans="1:29" s="183" customFormat="1" ht="13.5" hidden="1" customHeight="1">
      <c r="A335" s="309"/>
      <c r="B335" s="314" t="s">
        <v>425</v>
      </c>
      <c r="C335" s="315"/>
      <c r="D335" s="315"/>
      <c r="E335" s="315"/>
      <c r="F335" s="315"/>
      <c r="G335" s="315"/>
      <c r="H335" s="315"/>
      <c r="I335" s="315"/>
      <c r="J335" s="315"/>
      <c r="K335" s="315"/>
      <c r="L335" s="315"/>
      <c r="M335" s="315"/>
      <c r="N335" s="316"/>
      <c r="O335" s="295" t="e">
        <f ca="1">IF($I$210="適用",SUM($O$212,$O$234),SUM($O$139,$O$149,$O$169,$O$173,$O$176,$O$177,$O$182,$O$184,$O$189,$O$194,$O$234))+4500</f>
        <v>#N/A</v>
      </c>
      <c r="P335" s="296"/>
      <c r="Q335" s="296"/>
      <c r="R335" s="296"/>
      <c r="S335" s="297" t="e">
        <f ca="1">IF($I$210="適用",SUM($S$212,$O$234),SUM($S$139,$O$149,$O$169,$O$173,$O$176,$O$177,$O$182,$S$184,$O$189,$S$194,$O$234))+4500</f>
        <v>#N/A</v>
      </c>
      <c r="T335" s="298"/>
      <c r="U335" s="285" t="e">
        <f ca="1">IF($I$210="適用",SUM($U$212,$O$234),SUM($U$139,$U$149,$O$169,$O$173,$O$176,$O$177,$O$182,$U$184,$O$189,$U$194,$O$234))</f>
        <v>#N/A</v>
      </c>
      <c r="V335" s="286"/>
      <c r="W335" s="281"/>
      <c r="X335" s="281"/>
      <c r="Y335" s="281"/>
      <c r="Z335" s="282"/>
      <c r="AA335" s="187"/>
    </row>
    <row r="336" spans="1:29" s="183" customFormat="1" ht="13.5" hidden="1" customHeight="1">
      <c r="A336" s="309"/>
      <c r="B336" s="254"/>
      <c r="C336" s="276" t="s">
        <v>412</v>
      </c>
      <c r="D336" s="277"/>
      <c r="E336" s="277"/>
      <c r="F336" s="277"/>
      <c r="G336" s="277"/>
      <c r="H336" s="277"/>
      <c r="I336" s="277"/>
      <c r="J336" s="277"/>
      <c r="K336" s="277"/>
      <c r="L336" s="277"/>
      <c r="M336" s="277"/>
      <c r="N336" s="278"/>
      <c r="O336" s="299" t="e">
        <f ca="1">IF($I$210="適用",SUM($O$218,$O$240),SUM($O$149,$O$172,$O$175,$O$188,$O$191,$O$200,$O$240))</f>
        <v>#N/A</v>
      </c>
      <c r="P336" s="300"/>
      <c r="Q336" s="300"/>
      <c r="R336" s="300"/>
      <c r="S336" s="301" t="e">
        <f ca="1">IF($I$210="適用",SUM($S$218,$O$240),SUM($O$149,$O$172,$O$175,$S$188,$O$191,$S$200,$O$240))</f>
        <v>#N/A</v>
      </c>
      <c r="T336" s="302"/>
      <c r="U336" s="287" t="e">
        <f ca="1">IF($I$210="適用",SUM($U$218,$O$240),SUM($U$149,$O$172,$O$175,$U$188,$O$191,$U$200,$O$240))</f>
        <v>#N/A</v>
      </c>
      <c r="V336" s="288"/>
      <c r="W336" s="281"/>
      <c r="X336" s="281"/>
      <c r="Y336" s="281"/>
      <c r="Z336" s="282"/>
      <c r="AA336" s="187"/>
    </row>
    <row r="337" spans="1:47" s="183" customFormat="1" ht="13.5" hidden="1" customHeight="1">
      <c r="A337" s="309"/>
      <c r="B337" s="314" t="s">
        <v>426</v>
      </c>
      <c r="C337" s="315"/>
      <c r="D337" s="315"/>
      <c r="E337" s="315"/>
      <c r="F337" s="315"/>
      <c r="G337" s="315"/>
      <c r="H337" s="315"/>
      <c r="I337" s="315"/>
      <c r="J337" s="315"/>
      <c r="K337" s="315"/>
      <c r="L337" s="315"/>
      <c r="M337" s="315"/>
      <c r="N337" s="316"/>
      <c r="O337" s="295" t="e">
        <f ca="1">IF($I$210="適用",SUM($O$221,$O$234),SUM($O$139,$O$149,$O$163,$O$169,$O$173,$O$176,$O$177,$O$182,$O$184,$O$189,$O$203,$O$234))</f>
        <v>#N/A</v>
      </c>
      <c r="P337" s="296"/>
      <c r="Q337" s="296"/>
      <c r="R337" s="296"/>
      <c r="S337" s="297" t="e">
        <f ca="1">IF($I$210="適用",SUM($S$221,$O$234),SUM($S$139,$O$149,$O$163,$O$169,$O$173,$O$176,$O$177,$O$182,$S$184,$O$189,$S$203,$O$234))</f>
        <v>#N/A</v>
      </c>
      <c r="T337" s="298"/>
      <c r="U337" s="285" t="e">
        <f ca="1">IF($I$210="適用",SUM($U$221,$O$234),SUM($U$139,$U$149,$U$163,$O$169,$O$173,$O$176,$O$177,$O$182,$U$184,$O$189,$U$203,$O$234))</f>
        <v>#N/A</v>
      </c>
      <c r="V337" s="286"/>
      <c r="W337" s="281"/>
      <c r="X337" s="281"/>
      <c r="Y337" s="281"/>
      <c r="Z337" s="282"/>
      <c r="AA337" s="187"/>
    </row>
    <row r="338" spans="1:47" s="183" customFormat="1" ht="13.5" hidden="1" customHeight="1">
      <c r="A338" s="309"/>
      <c r="B338" s="254"/>
      <c r="C338" s="276" t="s">
        <v>412</v>
      </c>
      <c r="D338" s="277"/>
      <c r="E338" s="277"/>
      <c r="F338" s="277"/>
      <c r="G338" s="277"/>
      <c r="H338" s="277"/>
      <c r="I338" s="277"/>
      <c r="J338" s="277"/>
      <c r="K338" s="277"/>
      <c r="L338" s="277"/>
      <c r="M338" s="277"/>
      <c r="N338" s="278"/>
      <c r="O338" s="299" t="e">
        <f ca="1">IF($I$210="適用",SUM($O$227,$O$240),SUM($O$149,$O$167,$O$172,$O$175,$O$188,$O$191,$O$209,$O$240))</f>
        <v>#N/A</v>
      </c>
      <c r="P338" s="300"/>
      <c r="Q338" s="300"/>
      <c r="R338" s="300"/>
      <c r="S338" s="301" t="e">
        <f ca="1">IF($I$210="適用",SUM($S$227,$O$240),SUM($O$149,$O$167,$O$172,$O$175,$S$188,$O$191,$S$209,$O$240))</f>
        <v>#N/A</v>
      </c>
      <c r="T338" s="302"/>
      <c r="U338" s="287" t="e">
        <f ca="1">IF($I$210="適用",SUM($U$227,$O$240),SUM($U$149,$U$167,$O$172,$O$175,$U$188,$O$191,$U$209,$O$240))</f>
        <v>#N/A</v>
      </c>
      <c r="V338" s="288"/>
      <c r="W338" s="281"/>
      <c r="X338" s="281"/>
      <c r="Y338" s="281"/>
      <c r="Z338" s="282"/>
      <c r="AA338" s="187"/>
    </row>
    <row r="339" spans="1:47" s="183" customFormat="1" ht="13.5" hidden="1" customHeight="1">
      <c r="A339" s="309"/>
      <c r="B339" s="314" t="s">
        <v>427</v>
      </c>
      <c r="C339" s="315"/>
      <c r="D339" s="315"/>
      <c r="E339" s="315"/>
      <c r="F339" s="315"/>
      <c r="G339" s="315"/>
      <c r="H339" s="315"/>
      <c r="I339" s="315"/>
      <c r="J339" s="315"/>
      <c r="K339" s="315"/>
      <c r="L339" s="315"/>
      <c r="M339" s="315"/>
      <c r="N339" s="316"/>
      <c r="O339" s="295" t="e">
        <f ca="1">IF($I$210="適用",SUM($O$221,$O$234),SUM($O$139,$O$149,$O$163,$O$169,$O$173,$O$176,$O$177,$O$182,$O$184,$O$189,$O$203,$O$234))+4500</f>
        <v>#N/A</v>
      </c>
      <c r="P339" s="296"/>
      <c r="Q339" s="296"/>
      <c r="R339" s="296"/>
      <c r="S339" s="297" t="e">
        <f ca="1">IF($I$210="適用",SUM($S$221,$O$234),SUM($S$139,$O$149,$O$163,$O$169,$O$173,$O$176,$O$177,$O$182,$S$184,$O$189,$S$203,$O$234))+4500</f>
        <v>#N/A</v>
      </c>
      <c r="T339" s="298"/>
      <c r="U339" s="285" t="e">
        <f ca="1">IF($I$210="適用",SUM($U$221,$O$234),SUM($U$139,$U$149,$U$163,$O$169,$O$173,$O$176,$O$177,$O$182,$U$184,$O$189,$U$203,$O$234))</f>
        <v>#N/A</v>
      </c>
      <c r="V339" s="286"/>
      <c r="W339" s="281"/>
      <c r="X339" s="281"/>
      <c r="Y339" s="281"/>
      <c r="Z339" s="282"/>
      <c r="AA339" s="187"/>
    </row>
    <row r="340" spans="1:47" s="183" customFormat="1" ht="13.5" hidden="1" customHeight="1">
      <c r="A340" s="309"/>
      <c r="B340" s="254"/>
      <c r="C340" s="317" t="s">
        <v>412</v>
      </c>
      <c r="D340" s="318"/>
      <c r="E340" s="318"/>
      <c r="F340" s="318"/>
      <c r="G340" s="318"/>
      <c r="H340" s="318"/>
      <c r="I340" s="318"/>
      <c r="J340" s="318"/>
      <c r="K340" s="318"/>
      <c r="L340" s="318"/>
      <c r="M340" s="318"/>
      <c r="N340" s="319"/>
      <c r="O340" s="299" t="e">
        <f ca="1">IF($I$210="適用",SUM($O$227,$O$240),SUM($O$149,$O$167,$O$172,$O$175,$O$188,$O$191,$O$209,$O$240))</f>
        <v>#N/A</v>
      </c>
      <c r="P340" s="300"/>
      <c r="Q340" s="300"/>
      <c r="R340" s="300"/>
      <c r="S340" s="301" t="e">
        <f ca="1">IF($I$210="適用",SUM($S$227,$O$240),SUM($O$149,$O$167,$O$172,$O$175,$S$188,$O$191,$S$209,$O$240))</f>
        <v>#N/A</v>
      </c>
      <c r="T340" s="302"/>
      <c r="U340" s="287" t="e">
        <f ca="1">IF($I$210="適用",SUM($U$227,$O$240),SUM($U$149,$U$167,$O$172,$O$175,$U$188,$O$191,$U$209,$O$240))</f>
        <v>#N/A</v>
      </c>
      <c r="V340" s="288"/>
      <c r="W340" s="281"/>
      <c r="X340" s="281"/>
      <c r="Y340" s="281"/>
      <c r="Z340" s="282"/>
      <c r="AA340" s="187"/>
    </row>
    <row r="341" spans="1:47" s="183" customFormat="1" ht="13.5" hidden="1" customHeight="1">
      <c r="A341" s="309"/>
      <c r="B341" s="314" t="s">
        <v>428</v>
      </c>
      <c r="C341" s="315"/>
      <c r="D341" s="315"/>
      <c r="E341" s="315"/>
      <c r="F341" s="315"/>
      <c r="G341" s="315"/>
      <c r="H341" s="315"/>
      <c r="I341" s="315"/>
      <c r="J341" s="315"/>
      <c r="K341" s="315"/>
      <c r="L341" s="315"/>
      <c r="M341" s="315"/>
      <c r="N341" s="316"/>
      <c r="O341" s="295">
        <f>SUM($O$231,$O$233,$O$235,$O$236,$O$237,$O$238,$O$241)</f>
        <v>0</v>
      </c>
      <c r="P341" s="296"/>
      <c r="Q341" s="296"/>
      <c r="R341" s="296"/>
      <c r="S341" s="297">
        <f>SUM($O$231,$O$233,$O$235,$O$236,$O$237,$O$238,$O$241)</f>
        <v>0</v>
      </c>
      <c r="T341" s="298"/>
      <c r="U341" s="285">
        <f>SUM($O$231,$O$233,$O$235,$O$236,$O$237,$O$238,$O$241)</f>
        <v>0</v>
      </c>
      <c r="V341" s="286"/>
      <c r="W341" s="281"/>
      <c r="X341" s="281"/>
      <c r="Y341" s="281"/>
      <c r="Z341" s="282"/>
    </row>
    <row r="342" spans="1:47" s="183" customFormat="1" ht="13.5" hidden="1" customHeight="1">
      <c r="A342" s="309"/>
      <c r="B342" s="255"/>
      <c r="C342" s="276" t="s">
        <v>412</v>
      </c>
      <c r="D342" s="277"/>
      <c r="E342" s="277"/>
      <c r="F342" s="277"/>
      <c r="G342" s="277"/>
      <c r="H342" s="277"/>
      <c r="I342" s="277"/>
      <c r="J342" s="277"/>
      <c r="K342" s="277"/>
      <c r="L342" s="277"/>
      <c r="M342" s="277"/>
      <c r="N342" s="278"/>
      <c r="O342" s="299">
        <f>SUM($O$240)</f>
        <v>0</v>
      </c>
      <c r="P342" s="300"/>
      <c r="Q342" s="300"/>
      <c r="R342" s="300"/>
      <c r="S342" s="301">
        <f>SUM($O$240)</f>
        <v>0</v>
      </c>
      <c r="T342" s="302"/>
      <c r="U342" s="289">
        <f>SUM($O$240)</f>
        <v>0</v>
      </c>
      <c r="V342" s="290"/>
      <c r="W342" s="281"/>
      <c r="X342" s="281"/>
      <c r="Y342" s="281"/>
      <c r="Z342" s="282"/>
      <c r="AA342" s="187"/>
    </row>
    <row r="343" spans="1:47" s="187" customFormat="1" ht="13.5" hidden="1" customHeight="1">
      <c r="A343" s="309"/>
      <c r="B343" s="320" t="s">
        <v>439</v>
      </c>
      <c r="C343" s="320"/>
      <c r="D343" s="320"/>
      <c r="E343" s="320"/>
      <c r="F343" s="320"/>
      <c r="G343" s="320"/>
      <c r="H343" s="320"/>
      <c r="I343" s="320"/>
      <c r="J343" s="320"/>
      <c r="K343" s="321"/>
      <c r="L343" s="324" t="s">
        <v>440</v>
      </c>
      <c r="M343" s="325"/>
      <c r="N343" s="326"/>
      <c r="O343" s="303">
        <f>'在籍児童一覧（小規模保育事業A型）'!Q166</f>
        <v>0</v>
      </c>
      <c r="P343" s="303"/>
      <c r="Q343" s="303">
        <f>'在籍児童一覧（小規模保育事業A型）'!S166</f>
        <v>0</v>
      </c>
      <c r="R343" s="303"/>
      <c r="S343" s="303">
        <f>'在籍児童一覧（小規模保育事業A型）'!U166</f>
        <v>0</v>
      </c>
      <c r="T343" s="303"/>
      <c r="U343" s="303">
        <f>'在籍児童一覧（小規模保育事業A型）'!W166</f>
        <v>0</v>
      </c>
      <c r="V343" s="303"/>
      <c r="W343" s="281"/>
      <c r="X343" s="281"/>
      <c r="Y343" s="281"/>
      <c r="Z343" s="282"/>
      <c r="AA343" s="202">
        <v>0</v>
      </c>
      <c r="AB343" s="191">
        <v>1</v>
      </c>
      <c r="AC343" s="191">
        <v>2</v>
      </c>
      <c r="AD343" s="191">
        <v>3</v>
      </c>
      <c r="AE343" s="191">
        <v>4</v>
      </c>
      <c r="AF343" s="191">
        <v>5</v>
      </c>
      <c r="AG343" s="191">
        <v>6</v>
      </c>
      <c r="AH343" s="191">
        <v>7</v>
      </c>
      <c r="AI343" s="191">
        <v>8</v>
      </c>
      <c r="AJ343" s="191">
        <v>9</v>
      </c>
      <c r="AK343" s="191">
        <v>10</v>
      </c>
      <c r="AL343" s="191">
        <v>11</v>
      </c>
      <c r="AM343" s="191">
        <v>12</v>
      </c>
      <c r="AN343" s="191">
        <v>13</v>
      </c>
      <c r="AO343" s="191">
        <v>14</v>
      </c>
      <c r="AP343" s="191">
        <v>15</v>
      </c>
      <c r="AQ343" s="191">
        <v>16</v>
      </c>
      <c r="AR343" s="191">
        <v>17</v>
      </c>
      <c r="AS343" s="191">
        <v>18</v>
      </c>
      <c r="AT343" s="191">
        <v>19</v>
      </c>
      <c r="AU343" s="191">
        <v>20</v>
      </c>
    </row>
    <row r="344" spans="1:47" s="187" customFormat="1" ht="13.5" hidden="1" customHeight="1">
      <c r="A344" s="309"/>
      <c r="B344" s="322"/>
      <c r="C344" s="322"/>
      <c r="D344" s="322"/>
      <c r="E344" s="322"/>
      <c r="F344" s="322"/>
      <c r="G344" s="322"/>
      <c r="H344" s="322"/>
      <c r="I344" s="322"/>
      <c r="J344" s="322"/>
      <c r="K344" s="323"/>
      <c r="L344" s="327"/>
      <c r="M344" s="328"/>
      <c r="N344" s="329"/>
      <c r="O344" s="807">
        <f>'在籍児童一覧（小規模保育事業A型）'!Q167</f>
        <v>0</v>
      </c>
      <c r="P344" s="807"/>
      <c r="Q344" s="807">
        <f>'在籍児童一覧（小規模保育事業A型）'!S167</f>
        <v>0</v>
      </c>
      <c r="R344" s="807"/>
      <c r="S344" s="807">
        <f>'在籍児童一覧（小規模保育事業A型）'!U167</f>
        <v>0</v>
      </c>
      <c r="T344" s="807"/>
      <c r="U344" s="807">
        <f>'在籍児童一覧（小規模保育事業A型）'!W167</f>
        <v>0</v>
      </c>
      <c r="V344" s="807"/>
      <c r="W344" s="281"/>
      <c r="X344" s="281"/>
      <c r="Y344" s="281"/>
      <c r="Z344" s="282"/>
    </row>
    <row r="345" spans="1:47" s="183" customFormat="1" ht="13.5" hidden="1" customHeight="1">
      <c r="A345" s="309"/>
      <c r="B345" s="344" t="s">
        <v>441</v>
      </c>
      <c r="C345" s="344"/>
      <c r="D345" s="344"/>
      <c r="E345" s="344"/>
      <c r="F345" s="344"/>
      <c r="G345" s="344"/>
      <c r="H345" s="344"/>
      <c r="I345" s="344"/>
      <c r="J345" s="344"/>
      <c r="K345" s="344"/>
      <c r="L345" s="344"/>
      <c r="M345" s="344"/>
      <c r="N345" s="345"/>
      <c r="O345" s="786" t="e">
        <f ca="1">SUM(ROUNDDOWN($O$333*O343/20,-1),ROUNDDOWN($O$333*O344/20,-1))</f>
        <v>#N/A</v>
      </c>
      <c r="P345" s="786"/>
      <c r="Q345" s="786" t="e">
        <f ca="1">SUM(ROUNDDOWN($O$333*Q343/20,-1),ROUNDDOWN($O$333*Q344/20,-1))</f>
        <v>#N/A</v>
      </c>
      <c r="R345" s="786"/>
      <c r="S345" s="786" t="e">
        <f ca="1">SUM(ROUNDDOWN($S$333*S343/20,-1),ROUNDDOWN($S$333*S344/20,-1))</f>
        <v>#N/A</v>
      </c>
      <c r="T345" s="786"/>
      <c r="U345" s="786" t="e">
        <f ca="1">SUM(ROUNDDOWN($U$333*U343/20,-1),ROUNDDOWN($U$333*U344/20,-1))</f>
        <v>#N/A</v>
      </c>
      <c r="V345" s="786"/>
      <c r="W345" s="281"/>
      <c r="X345" s="281"/>
      <c r="Y345" s="281"/>
      <c r="Z345" s="282"/>
      <c r="AA345" s="187"/>
    </row>
    <row r="346" spans="1:47" s="183" customFormat="1" ht="13.5" hidden="1" customHeight="1">
      <c r="A346" s="309"/>
      <c r="B346" s="256"/>
      <c r="C346" s="330" t="s">
        <v>412</v>
      </c>
      <c r="D346" s="331"/>
      <c r="E346" s="331"/>
      <c r="F346" s="331"/>
      <c r="G346" s="331"/>
      <c r="H346" s="331"/>
      <c r="I346" s="331"/>
      <c r="J346" s="331"/>
      <c r="K346" s="331"/>
      <c r="L346" s="331"/>
      <c r="M346" s="331"/>
      <c r="N346" s="332"/>
      <c r="O346" s="333" t="e">
        <f ca="1">SUM(ROUNDDOWN($O$334*O343/20,-1),ROUNDDOWN($O$334*O344/20,-1))</f>
        <v>#N/A</v>
      </c>
      <c r="P346" s="333"/>
      <c r="Q346" s="333" t="e">
        <f ca="1">SUM(ROUNDDOWN($O$334*Q343/20,-1),ROUNDDOWN($O$334*Q344/20,-1))</f>
        <v>#N/A</v>
      </c>
      <c r="R346" s="333"/>
      <c r="S346" s="333" t="e">
        <f ca="1">SUM(ROUNDDOWN($S$334*S343/20,-1),ROUNDDOWN($S$334*S344/20,-1))</f>
        <v>#N/A</v>
      </c>
      <c r="T346" s="333"/>
      <c r="U346" s="333" t="e">
        <f ca="1">SUM(ROUNDDOWN($U$334*U343/20,-1),ROUNDDOWN($U$334*U344/20,-1))</f>
        <v>#N/A</v>
      </c>
      <c r="V346" s="333"/>
      <c r="W346" s="281"/>
      <c r="X346" s="281"/>
      <c r="Y346" s="281"/>
      <c r="Z346" s="282"/>
      <c r="AA346" s="187"/>
    </row>
    <row r="347" spans="1:47" s="187" customFormat="1" ht="13.5" hidden="1" customHeight="1">
      <c r="A347" s="309"/>
      <c r="B347" s="320" t="s">
        <v>442</v>
      </c>
      <c r="C347" s="320"/>
      <c r="D347" s="320"/>
      <c r="E347" s="320"/>
      <c r="F347" s="320"/>
      <c r="G347" s="320"/>
      <c r="H347" s="320"/>
      <c r="I347" s="320"/>
      <c r="J347" s="320"/>
      <c r="K347" s="321"/>
      <c r="L347" s="324" t="s">
        <v>440</v>
      </c>
      <c r="M347" s="325"/>
      <c r="N347" s="326"/>
      <c r="O347" s="303">
        <f>'在籍児童一覧（小規模保育事業A型）'!Q168</f>
        <v>0</v>
      </c>
      <c r="P347" s="303"/>
      <c r="Q347" s="303">
        <f>'在籍児童一覧（小規模保育事業A型）'!S168</f>
        <v>0</v>
      </c>
      <c r="R347" s="303"/>
      <c r="S347" s="303">
        <f>'在籍児童一覧（小規模保育事業A型）'!U168</f>
        <v>0</v>
      </c>
      <c r="T347" s="303"/>
      <c r="U347" s="303">
        <f>'在籍児童一覧（小規模保育事業A型）'!W168</f>
        <v>0</v>
      </c>
      <c r="V347" s="303"/>
      <c r="W347" s="281"/>
      <c r="X347" s="281"/>
      <c r="Y347" s="281"/>
      <c r="Z347" s="282"/>
    </row>
    <row r="348" spans="1:47" s="187" customFormat="1" ht="13.5" hidden="1" customHeight="1">
      <c r="A348" s="309"/>
      <c r="B348" s="322"/>
      <c r="C348" s="322"/>
      <c r="D348" s="322"/>
      <c r="E348" s="322"/>
      <c r="F348" s="322"/>
      <c r="G348" s="322"/>
      <c r="H348" s="322"/>
      <c r="I348" s="322"/>
      <c r="J348" s="322"/>
      <c r="K348" s="323"/>
      <c r="L348" s="327"/>
      <c r="M348" s="328"/>
      <c r="N348" s="329"/>
      <c r="O348" s="807">
        <f>'在籍児童一覧（小規模保育事業A型）'!Q169</f>
        <v>0</v>
      </c>
      <c r="P348" s="807"/>
      <c r="Q348" s="807">
        <f>'在籍児童一覧（小規模保育事業A型）'!S169</f>
        <v>0</v>
      </c>
      <c r="R348" s="807"/>
      <c r="S348" s="807">
        <f>'在籍児童一覧（小規模保育事業A型）'!U169</f>
        <v>0</v>
      </c>
      <c r="T348" s="807"/>
      <c r="U348" s="807">
        <f>'在籍児童一覧（小規模保育事業A型）'!W169</f>
        <v>0</v>
      </c>
      <c r="V348" s="807"/>
      <c r="W348" s="281"/>
      <c r="X348" s="281"/>
      <c r="Y348" s="281"/>
      <c r="Z348" s="282"/>
    </row>
    <row r="349" spans="1:47" s="183" customFormat="1" ht="13.5" hidden="1" customHeight="1">
      <c r="A349" s="309"/>
      <c r="B349" s="344" t="s">
        <v>443</v>
      </c>
      <c r="C349" s="344"/>
      <c r="D349" s="344"/>
      <c r="E349" s="344"/>
      <c r="F349" s="344"/>
      <c r="G349" s="344"/>
      <c r="H349" s="344"/>
      <c r="I349" s="344"/>
      <c r="J349" s="344"/>
      <c r="K349" s="344"/>
      <c r="L349" s="344"/>
      <c r="M349" s="344"/>
      <c r="N349" s="345"/>
      <c r="O349" s="786" t="e">
        <f ca="1">SUM(ROUNDDOWN($O$335*O347/20,-1),ROUNDDOWN($O$335*O348/20,-1))</f>
        <v>#N/A</v>
      </c>
      <c r="P349" s="786"/>
      <c r="Q349" s="786" t="e">
        <f ca="1">SUM(ROUNDDOWN($O$335*Q347/20,-1),ROUNDDOWN($O$335*Q348/20,-1))</f>
        <v>#N/A</v>
      </c>
      <c r="R349" s="786"/>
      <c r="S349" s="786" t="e">
        <f ca="1">SUM(ROUNDDOWN($S$335*S347/20,-1),ROUNDDOWN($S$335*S348/20,-1))</f>
        <v>#N/A</v>
      </c>
      <c r="T349" s="786"/>
      <c r="U349" s="786" t="e">
        <f ca="1">SUM(ROUNDDOWN($U$335*U347/20,-1),ROUNDDOWN($U$335*U348/20,-1))</f>
        <v>#N/A</v>
      </c>
      <c r="V349" s="786"/>
      <c r="W349" s="281"/>
      <c r="X349" s="281"/>
      <c r="Y349" s="281"/>
      <c r="Z349" s="282"/>
      <c r="AA349" s="187"/>
    </row>
    <row r="350" spans="1:47" s="183" customFormat="1" ht="13.5" hidden="1" customHeight="1">
      <c r="A350" s="309"/>
      <c r="B350" s="256"/>
      <c r="C350" s="330" t="s">
        <v>412</v>
      </c>
      <c r="D350" s="331"/>
      <c r="E350" s="331"/>
      <c r="F350" s="331"/>
      <c r="G350" s="331"/>
      <c r="H350" s="331"/>
      <c r="I350" s="331"/>
      <c r="J350" s="331"/>
      <c r="K350" s="331"/>
      <c r="L350" s="331"/>
      <c r="M350" s="331"/>
      <c r="N350" s="332"/>
      <c r="O350" s="333" t="e">
        <f ca="1">SUM(ROUNDDOWN($O$336*O347/20,-1),ROUNDDOWN($O$336*O348/20,-1))</f>
        <v>#N/A</v>
      </c>
      <c r="P350" s="333"/>
      <c r="Q350" s="333" t="e">
        <f ca="1">SUM(ROUNDDOWN($O$336*Q347/20,-1),ROUNDDOWN($O$336*Q348/20,-1))</f>
        <v>#N/A</v>
      </c>
      <c r="R350" s="333"/>
      <c r="S350" s="333" t="e">
        <f ca="1">SUM(ROUNDDOWN($S$336*S347/20,-1),ROUNDDOWN($S$336*S348/20,-1))</f>
        <v>#N/A</v>
      </c>
      <c r="T350" s="333"/>
      <c r="U350" s="333" t="e">
        <f ca="1">SUM(ROUNDDOWN($U$336*U347/20,-1),ROUNDDOWN($U$336*U348/20,-1))</f>
        <v>#N/A</v>
      </c>
      <c r="V350" s="333"/>
      <c r="W350" s="281"/>
      <c r="X350" s="281"/>
      <c r="Y350" s="281"/>
      <c r="Z350" s="282"/>
      <c r="AA350" s="187"/>
    </row>
    <row r="351" spans="1:47" s="187" customFormat="1" ht="13.5" hidden="1" customHeight="1">
      <c r="A351" s="309"/>
      <c r="B351" s="320" t="s">
        <v>444</v>
      </c>
      <c r="C351" s="320"/>
      <c r="D351" s="320"/>
      <c r="E351" s="320"/>
      <c r="F351" s="320"/>
      <c r="G351" s="320"/>
      <c r="H351" s="320"/>
      <c r="I351" s="320"/>
      <c r="J351" s="320"/>
      <c r="K351" s="321"/>
      <c r="L351" s="324" t="s">
        <v>440</v>
      </c>
      <c r="M351" s="325"/>
      <c r="N351" s="326"/>
      <c r="O351" s="303">
        <f>'在籍児童一覧（小規模保育事業A型）'!Q170</f>
        <v>0</v>
      </c>
      <c r="P351" s="303"/>
      <c r="Q351" s="303">
        <f>'在籍児童一覧（小規模保育事業A型）'!S170</f>
        <v>0</v>
      </c>
      <c r="R351" s="303"/>
      <c r="S351" s="303">
        <f>'在籍児童一覧（小規模保育事業A型）'!U170</f>
        <v>0</v>
      </c>
      <c r="T351" s="303"/>
      <c r="U351" s="303">
        <f>'在籍児童一覧（小規模保育事業A型）'!W170</f>
        <v>0</v>
      </c>
      <c r="V351" s="303"/>
      <c r="W351" s="281"/>
      <c r="X351" s="281"/>
      <c r="Y351" s="281"/>
      <c r="Z351" s="282"/>
    </row>
    <row r="352" spans="1:47" s="187" customFormat="1" ht="13.5" hidden="1" customHeight="1">
      <c r="A352" s="309"/>
      <c r="B352" s="322"/>
      <c r="C352" s="322"/>
      <c r="D352" s="322"/>
      <c r="E352" s="322"/>
      <c r="F352" s="322"/>
      <c r="G352" s="322"/>
      <c r="H352" s="322"/>
      <c r="I352" s="322"/>
      <c r="J352" s="322"/>
      <c r="K352" s="323"/>
      <c r="L352" s="327"/>
      <c r="M352" s="328"/>
      <c r="N352" s="329"/>
      <c r="O352" s="807">
        <f>'在籍児童一覧（小規模保育事業A型）'!Q171</f>
        <v>0</v>
      </c>
      <c r="P352" s="807"/>
      <c r="Q352" s="807">
        <f>'在籍児童一覧（小規模保育事業A型）'!S171</f>
        <v>0</v>
      </c>
      <c r="R352" s="807"/>
      <c r="S352" s="807">
        <f>'在籍児童一覧（小規模保育事業A型）'!U171</f>
        <v>0</v>
      </c>
      <c r="T352" s="807"/>
      <c r="U352" s="807">
        <f>'在籍児童一覧（小規模保育事業A型）'!W171</f>
        <v>0</v>
      </c>
      <c r="V352" s="807"/>
      <c r="W352" s="281"/>
      <c r="X352" s="281"/>
      <c r="Y352" s="281"/>
      <c r="Z352" s="282"/>
    </row>
    <row r="353" spans="1:27" s="183" customFormat="1" ht="13.5" hidden="1" customHeight="1">
      <c r="A353" s="309"/>
      <c r="B353" s="344" t="s">
        <v>445</v>
      </c>
      <c r="C353" s="344"/>
      <c r="D353" s="344"/>
      <c r="E353" s="344"/>
      <c r="F353" s="344"/>
      <c r="G353" s="344"/>
      <c r="H353" s="344"/>
      <c r="I353" s="344"/>
      <c r="J353" s="344"/>
      <c r="K353" s="344"/>
      <c r="L353" s="344"/>
      <c r="M353" s="344"/>
      <c r="N353" s="345"/>
      <c r="O353" s="786" t="e">
        <f ca="1">SUM(ROUNDDOWN($O$337*O351/20,-1),ROUNDDOWN($O$337*O352/20,-1))</f>
        <v>#N/A</v>
      </c>
      <c r="P353" s="786"/>
      <c r="Q353" s="786" t="e">
        <f ca="1">SUM(ROUNDDOWN($O$337*Q351/20,-1),ROUNDDOWN($O$337*Q352/20,-1))</f>
        <v>#N/A</v>
      </c>
      <c r="R353" s="786"/>
      <c r="S353" s="786" t="e">
        <f ca="1">SUM(ROUNDDOWN($S$337*S351/20,-1),ROUNDDOWN($S$337*S352/20,-1))</f>
        <v>#N/A</v>
      </c>
      <c r="T353" s="786"/>
      <c r="U353" s="786" t="e">
        <f ca="1">SUM(ROUNDDOWN($U$337*U351/20,-1),ROUNDDOWN($U$337*U352/20,-1))</f>
        <v>#N/A</v>
      </c>
      <c r="V353" s="786"/>
      <c r="W353" s="281"/>
      <c r="X353" s="281"/>
      <c r="Y353" s="281"/>
      <c r="Z353" s="282"/>
      <c r="AA353" s="187"/>
    </row>
    <row r="354" spans="1:27" s="183" customFormat="1" ht="13.5" hidden="1" customHeight="1">
      <c r="A354" s="309"/>
      <c r="B354" s="256"/>
      <c r="C354" s="330" t="s">
        <v>412</v>
      </c>
      <c r="D354" s="331"/>
      <c r="E354" s="331"/>
      <c r="F354" s="331"/>
      <c r="G354" s="331"/>
      <c r="H354" s="331"/>
      <c r="I354" s="331"/>
      <c r="J354" s="331"/>
      <c r="K354" s="331"/>
      <c r="L354" s="331"/>
      <c r="M354" s="331"/>
      <c r="N354" s="332"/>
      <c r="O354" s="333" t="e">
        <f ca="1">SUM(ROUNDDOWN($O$338*O351/20,-1),ROUNDDOWN($O$338*O352/20,-1))</f>
        <v>#N/A</v>
      </c>
      <c r="P354" s="333"/>
      <c r="Q354" s="333" t="e">
        <f ca="1">SUM(ROUNDDOWN($O$338*Q351/20,-1),ROUNDDOWN($O$338*Q352/20,-1))</f>
        <v>#N/A</v>
      </c>
      <c r="R354" s="333"/>
      <c r="S354" s="333" t="e">
        <f ca="1">SUM(ROUNDDOWN($S$338*S351/20,-1),ROUNDDOWN($S$338*S352/20,-1))</f>
        <v>#N/A</v>
      </c>
      <c r="T354" s="333"/>
      <c r="U354" s="333" t="e">
        <f ca="1">SUM(ROUNDDOWN($U$338*U351/20,-1),ROUNDDOWN($U$338*U352/20,-1))</f>
        <v>#N/A</v>
      </c>
      <c r="V354" s="333"/>
      <c r="W354" s="281"/>
      <c r="X354" s="281"/>
      <c r="Y354" s="281"/>
      <c r="Z354" s="282"/>
      <c r="AA354" s="187"/>
    </row>
    <row r="355" spans="1:27" s="187" customFormat="1" ht="13.5" hidden="1" customHeight="1">
      <c r="A355" s="309"/>
      <c r="B355" s="320" t="s">
        <v>446</v>
      </c>
      <c r="C355" s="320"/>
      <c r="D355" s="320"/>
      <c r="E355" s="320"/>
      <c r="F355" s="320"/>
      <c r="G355" s="320"/>
      <c r="H355" s="320"/>
      <c r="I355" s="320"/>
      <c r="J355" s="320"/>
      <c r="K355" s="321"/>
      <c r="L355" s="324" t="s">
        <v>440</v>
      </c>
      <c r="M355" s="325"/>
      <c r="N355" s="326"/>
      <c r="O355" s="303">
        <f>'在籍児童一覧（小規模保育事業A型）'!Q172</f>
        <v>0</v>
      </c>
      <c r="P355" s="303"/>
      <c r="Q355" s="303">
        <f>'在籍児童一覧（小規模保育事業A型）'!S172</f>
        <v>0</v>
      </c>
      <c r="R355" s="303"/>
      <c r="S355" s="303">
        <f>'在籍児童一覧（小規模保育事業A型）'!U172</f>
        <v>0</v>
      </c>
      <c r="T355" s="303"/>
      <c r="U355" s="303">
        <f>'在籍児童一覧（小規模保育事業A型）'!W172</f>
        <v>0</v>
      </c>
      <c r="V355" s="303"/>
      <c r="W355" s="281"/>
      <c r="X355" s="281"/>
      <c r="Y355" s="281"/>
      <c r="Z355" s="282"/>
    </row>
    <row r="356" spans="1:27" s="187" customFormat="1" ht="13.5" hidden="1" customHeight="1">
      <c r="A356" s="309"/>
      <c r="B356" s="322"/>
      <c r="C356" s="322"/>
      <c r="D356" s="322"/>
      <c r="E356" s="322"/>
      <c r="F356" s="322"/>
      <c r="G356" s="322"/>
      <c r="H356" s="322"/>
      <c r="I356" s="322"/>
      <c r="J356" s="322"/>
      <c r="K356" s="323"/>
      <c r="L356" s="327"/>
      <c r="M356" s="328"/>
      <c r="N356" s="329"/>
      <c r="O356" s="807">
        <f>'在籍児童一覧（小規模保育事業A型）'!Q173</f>
        <v>0</v>
      </c>
      <c r="P356" s="807"/>
      <c r="Q356" s="807">
        <f>'在籍児童一覧（小規模保育事業A型）'!S173</f>
        <v>0</v>
      </c>
      <c r="R356" s="807"/>
      <c r="S356" s="807">
        <f>'在籍児童一覧（小規模保育事業A型）'!U173</f>
        <v>0</v>
      </c>
      <c r="T356" s="807"/>
      <c r="U356" s="807">
        <f>'在籍児童一覧（小規模保育事業A型）'!W173</f>
        <v>0</v>
      </c>
      <c r="V356" s="807"/>
      <c r="W356" s="281"/>
      <c r="X356" s="281"/>
      <c r="Y356" s="281"/>
      <c r="Z356" s="282"/>
    </row>
    <row r="357" spans="1:27" s="183" customFormat="1" ht="13.5" hidden="1" customHeight="1">
      <c r="A357" s="309"/>
      <c r="B357" s="344" t="s">
        <v>447</v>
      </c>
      <c r="C357" s="344"/>
      <c r="D357" s="344"/>
      <c r="E357" s="344"/>
      <c r="F357" s="344"/>
      <c r="G357" s="344"/>
      <c r="H357" s="344"/>
      <c r="I357" s="344"/>
      <c r="J357" s="344"/>
      <c r="K357" s="344"/>
      <c r="L357" s="344"/>
      <c r="M357" s="344"/>
      <c r="N357" s="345"/>
      <c r="O357" s="786" t="e">
        <f ca="1">SUM(ROUNDDOWN($O$339*O355/20,-1),ROUNDDOWN($O$339*O356/20,-1))</f>
        <v>#N/A</v>
      </c>
      <c r="P357" s="786"/>
      <c r="Q357" s="786" t="e">
        <f ca="1">SUM(ROUNDDOWN($O$339*Q355/20,-1),ROUNDDOWN($O$339*Q356/20,-1))</f>
        <v>#N/A</v>
      </c>
      <c r="R357" s="786"/>
      <c r="S357" s="786" t="e">
        <f ca="1">SUM(ROUNDDOWN($S$339*S355/20,-1),ROUNDDOWN($S$339*S356/20,-1))</f>
        <v>#N/A</v>
      </c>
      <c r="T357" s="786"/>
      <c r="U357" s="786" t="e">
        <f ca="1">SUM(ROUNDDOWN($U$339*U355/20,-1),ROUNDDOWN($U$339*U356/20,-1))</f>
        <v>#N/A</v>
      </c>
      <c r="V357" s="786"/>
      <c r="W357" s="281"/>
      <c r="X357" s="281"/>
      <c r="Y357" s="281"/>
      <c r="Z357" s="282"/>
      <c r="AA357" s="187"/>
    </row>
    <row r="358" spans="1:27" s="183" customFormat="1" ht="13.5" hidden="1" customHeight="1">
      <c r="A358" s="309"/>
      <c r="B358" s="256"/>
      <c r="C358" s="330" t="s">
        <v>412</v>
      </c>
      <c r="D358" s="331"/>
      <c r="E358" s="331"/>
      <c r="F358" s="331"/>
      <c r="G358" s="331"/>
      <c r="H358" s="331"/>
      <c r="I358" s="331"/>
      <c r="J358" s="331"/>
      <c r="K358" s="331"/>
      <c r="L358" s="331"/>
      <c r="M358" s="331"/>
      <c r="N358" s="332"/>
      <c r="O358" s="333" t="e">
        <f ca="1">SUM(ROUNDDOWN($O$340*O355/20,-1),ROUNDDOWN($O$340*O356/20,-1))</f>
        <v>#N/A</v>
      </c>
      <c r="P358" s="333"/>
      <c r="Q358" s="333" t="e">
        <f ca="1">SUM(ROUNDDOWN($O$340*Q355/20,-1),ROUNDDOWN($O$340*Q356/20,-1))</f>
        <v>#N/A</v>
      </c>
      <c r="R358" s="333"/>
      <c r="S358" s="333" t="e">
        <f ca="1">SUM(ROUNDDOWN($S$340*S355/20,-1),ROUNDDOWN($S$340*S356/20,-1))</f>
        <v>#N/A</v>
      </c>
      <c r="T358" s="333"/>
      <c r="U358" s="333" t="e">
        <f ca="1">SUM(ROUNDDOWN($U$340*U355/20,-1),ROUNDDOWN($U$340*U356/20,-1))</f>
        <v>#N/A</v>
      </c>
      <c r="V358" s="333"/>
      <c r="W358" s="281"/>
      <c r="X358" s="281"/>
      <c r="Y358" s="281"/>
      <c r="Z358" s="282"/>
      <c r="AA358" s="187"/>
    </row>
    <row r="359" spans="1:27" s="187" customFormat="1" ht="13.5" hidden="1" customHeight="1">
      <c r="A359" s="309"/>
      <c r="B359" s="320" t="s">
        <v>448</v>
      </c>
      <c r="C359" s="320"/>
      <c r="D359" s="320"/>
      <c r="E359" s="320"/>
      <c r="F359" s="320"/>
      <c r="G359" s="320"/>
      <c r="H359" s="320"/>
      <c r="I359" s="320"/>
      <c r="J359" s="320"/>
      <c r="K359" s="321"/>
      <c r="L359" s="324" t="s">
        <v>440</v>
      </c>
      <c r="M359" s="325"/>
      <c r="N359" s="326"/>
      <c r="O359" s="303">
        <f>'在籍児童一覧（小規模保育事業A型）'!Q174</f>
        <v>0</v>
      </c>
      <c r="P359" s="303"/>
      <c r="Q359" s="303">
        <f>'在籍児童一覧（小規模保育事業A型）'!S174</f>
        <v>0</v>
      </c>
      <c r="R359" s="303"/>
      <c r="S359" s="303">
        <f>'在籍児童一覧（小規模保育事業A型）'!U174</f>
        <v>0</v>
      </c>
      <c r="T359" s="303"/>
      <c r="U359" s="303">
        <f>'在籍児童一覧（小規模保育事業A型）'!W174</f>
        <v>0</v>
      </c>
      <c r="V359" s="303"/>
      <c r="W359" s="281"/>
      <c r="X359" s="281"/>
      <c r="Y359" s="281"/>
      <c r="Z359" s="282"/>
    </row>
    <row r="360" spans="1:27" s="187" customFormat="1" ht="13.5" hidden="1" customHeight="1">
      <c r="A360" s="309"/>
      <c r="B360" s="322"/>
      <c r="C360" s="322"/>
      <c r="D360" s="322"/>
      <c r="E360" s="322"/>
      <c r="F360" s="322"/>
      <c r="G360" s="322"/>
      <c r="H360" s="322"/>
      <c r="I360" s="322"/>
      <c r="J360" s="322"/>
      <c r="K360" s="323"/>
      <c r="L360" s="327"/>
      <c r="M360" s="328"/>
      <c r="N360" s="329"/>
      <c r="O360" s="807">
        <f>'在籍児童一覧（小規模保育事業A型）'!Q175</f>
        <v>0</v>
      </c>
      <c r="P360" s="807"/>
      <c r="Q360" s="807">
        <f>'在籍児童一覧（小規模保育事業A型）'!S175</f>
        <v>0</v>
      </c>
      <c r="R360" s="807"/>
      <c r="S360" s="807">
        <f>'在籍児童一覧（小規模保育事業A型）'!U175</f>
        <v>0</v>
      </c>
      <c r="T360" s="807"/>
      <c r="U360" s="807">
        <f>'在籍児童一覧（小規模保育事業A型）'!W175</f>
        <v>0</v>
      </c>
      <c r="V360" s="807"/>
      <c r="W360" s="281"/>
      <c r="X360" s="281"/>
      <c r="Y360" s="281"/>
      <c r="Z360" s="282"/>
    </row>
    <row r="361" spans="1:27" s="183" customFormat="1" ht="13.5" hidden="1" customHeight="1">
      <c r="A361" s="309"/>
      <c r="B361" s="344" t="s">
        <v>449</v>
      </c>
      <c r="C361" s="344"/>
      <c r="D361" s="344"/>
      <c r="E361" s="344"/>
      <c r="F361" s="344"/>
      <c r="G361" s="344"/>
      <c r="H361" s="344"/>
      <c r="I361" s="344"/>
      <c r="J361" s="344"/>
      <c r="K361" s="344"/>
      <c r="L361" s="344"/>
      <c r="M361" s="344"/>
      <c r="N361" s="345"/>
      <c r="O361" s="786" t="e">
        <f ca="1">SUM(ROUNDDOWN($O$333*O359/20,-1),ROUNDDOWN($O$333*O360/20,-1),IF(O359&lt;1,0,$O$341),IF(O360&lt;1,0,$O$341))</f>
        <v>#N/A</v>
      </c>
      <c r="P361" s="786"/>
      <c r="Q361" s="786" t="e">
        <f ca="1">SUM(ROUNDDOWN($O$333*Q359/20,-1),ROUNDDOWN($O$333*Q360/20,-1),IF(Q359&lt;1,0,$O$341),IF(Q360&lt;1,0,$O$341))</f>
        <v>#N/A</v>
      </c>
      <c r="R361" s="786"/>
      <c r="S361" s="786" t="e">
        <f ca="1">SUM(ROUNDDOWN($S$333*S359/20,-1),ROUNDDOWN($S$333*S360/20,-1),IF(S359&lt;1,0,$S$341),IF(S360&lt;1,0,$S$341))</f>
        <v>#N/A</v>
      </c>
      <c r="T361" s="786"/>
      <c r="U361" s="786" t="e">
        <f ca="1">SUM(ROUNDDOWN($U$333*U359/20,-1),ROUNDDOWN($U$333*U360/20,-1),IF(U359&lt;1,0,$U$341),IF(U360&lt;1,0,$U$341))</f>
        <v>#N/A</v>
      </c>
      <c r="V361" s="786"/>
      <c r="W361" s="281"/>
      <c r="X361" s="281"/>
      <c r="Y361" s="281"/>
      <c r="Z361" s="282"/>
      <c r="AA361" s="187"/>
    </row>
    <row r="362" spans="1:27" s="183" customFormat="1" ht="13.5" hidden="1" customHeight="1">
      <c r="A362" s="309"/>
      <c r="B362" s="256"/>
      <c r="C362" s="330" t="s">
        <v>412</v>
      </c>
      <c r="D362" s="331"/>
      <c r="E362" s="331"/>
      <c r="F362" s="331"/>
      <c r="G362" s="331"/>
      <c r="H362" s="331"/>
      <c r="I362" s="331"/>
      <c r="J362" s="331"/>
      <c r="K362" s="331"/>
      <c r="L362" s="331"/>
      <c r="M362" s="331"/>
      <c r="N362" s="332"/>
      <c r="O362" s="790" t="e">
        <f ca="1">SUM(ROUNDDOWN($O$334*O359/20,-1),ROUNDDOWN($O$334*O360/20,-1),IF(O359&lt;1,0,$O$342),IF(O360&lt;1,0,$O$342))</f>
        <v>#N/A</v>
      </c>
      <c r="P362" s="790"/>
      <c r="Q362" s="790" t="e">
        <f ca="1">SUM(ROUNDDOWN($O$334*Q359/20,-1),ROUNDDOWN($O$334*Q360/20,-1),IF(Q359&lt;1,0,$O$342),IF(Q360&lt;1,0,$O$342))</f>
        <v>#N/A</v>
      </c>
      <c r="R362" s="790"/>
      <c r="S362" s="790" t="e">
        <f ca="1">SUM(ROUNDDOWN($S$334*S359/20,-1),ROUNDDOWN($S$334*S360/20,-1),IF(S359&lt;1,0,$S$342),IF(S360&lt;1,0,$S$342))</f>
        <v>#N/A</v>
      </c>
      <c r="T362" s="790"/>
      <c r="U362" s="790" t="e">
        <f ca="1">SUM(ROUNDDOWN($U$334*U359/20,-1),ROUNDDOWN($U$334*U360/20,-1),IF(U359&lt;1,0,$U$342),IF(U360&lt;1,0,$U$342))</f>
        <v>#N/A</v>
      </c>
      <c r="V362" s="790"/>
      <c r="W362" s="281"/>
      <c r="X362" s="281"/>
      <c r="Y362" s="281"/>
      <c r="Z362" s="282"/>
      <c r="AA362" s="187"/>
    </row>
    <row r="363" spans="1:27" s="187" customFormat="1" ht="13.5" hidden="1" customHeight="1">
      <c r="A363" s="309"/>
      <c r="B363" s="320" t="s">
        <v>450</v>
      </c>
      <c r="C363" s="320"/>
      <c r="D363" s="320"/>
      <c r="E363" s="320"/>
      <c r="F363" s="320"/>
      <c r="G363" s="320"/>
      <c r="H363" s="320"/>
      <c r="I363" s="320"/>
      <c r="J363" s="320"/>
      <c r="K363" s="321"/>
      <c r="L363" s="324" t="s">
        <v>440</v>
      </c>
      <c r="M363" s="325"/>
      <c r="N363" s="326"/>
      <c r="O363" s="303">
        <f>'在籍児童一覧（小規模保育事業A型）'!Q176</f>
        <v>0</v>
      </c>
      <c r="P363" s="303"/>
      <c r="Q363" s="303">
        <f>'在籍児童一覧（小規模保育事業A型）'!S176</f>
        <v>0</v>
      </c>
      <c r="R363" s="303"/>
      <c r="S363" s="303">
        <f>'在籍児童一覧（小規模保育事業A型）'!U176</f>
        <v>0</v>
      </c>
      <c r="T363" s="303"/>
      <c r="U363" s="303">
        <f>'在籍児童一覧（小規模保育事業A型）'!W176</f>
        <v>0</v>
      </c>
      <c r="V363" s="303"/>
      <c r="W363" s="281"/>
      <c r="X363" s="281"/>
      <c r="Y363" s="281"/>
      <c r="Z363" s="282"/>
    </row>
    <row r="364" spans="1:27" s="187" customFormat="1" ht="13.5" hidden="1" customHeight="1">
      <c r="A364" s="309"/>
      <c r="B364" s="322"/>
      <c r="C364" s="322"/>
      <c r="D364" s="322"/>
      <c r="E364" s="322"/>
      <c r="F364" s="322"/>
      <c r="G364" s="322"/>
      <c r="H364" s="322"/>
      <c r="I364" s="322"/>
      <c r="J364" s="322"/>
      <c r="K364" s="323"/>
      <c r="L364" s="327"/>
      <c r="M364" s="328"/>
      <c r="N364" s="329"/>
      <c r="O364" s="807">
        <f>'在籍児童一覧（小規模保育事業A型）'!Q177</f>
        <v>0</v>
      </c>
      <c r="P364" s="807"/>
      <c r="Q364" s="807">
        <f>'在籍児童一覧（小規模保育事業A型）'!S177</f>
        <v>0</v>
      </c>
      <c r="R364" s="807"/>
      <c r="S364" s="807">
        <f>'在籍児童一覧（小規模保育事業A型）'!U177</f>
        <v>0</v>
      </c>
      <c r="T364" s="807"/>
      <c r="U364" s="807">
        <f>'在籍児童一覧（小規模保育事業A型）'!W177</f>
        <v>0</v>
      </c>
      <c r="V364" s="807"/>
      <c r="W364" s="281"/>
      <c r="X364" s="281"/>
      <c r="Y364" s="281"/>
      <c r="Z364" s="282"/>
    </row>
    <row r="365" spans="1:27" s="183" customFormat="1" ht="13.5" hidden="1" customHeight="1">
      <c r="A365" s="309"/>
      <c r="B365" s="344" t="s">
        <v>451</v>
      </c>
      <c r="C365" s="344"/>
      <c r="D365" s="344"/>
      <c r="E365" s="344"/>
      <c r="F365" s="344"/>
      <c r="G365" s="344"/>
      <c r="H365" s="344"/>
      <c r="I365" s="344"/>
      <c r="J365" s="344"/>
      <c r="K365" s="344"/>
      <c r="L365" s="344"/>
      <c r="M365" s="344"/>
      <c r="N365" s="345"/>
      <c r="O365" s="786" t="e">
        <f ca="1">SUM(ROUNDDOWN($O$335*O363/20,-1),ROUNDDOWN($O$335*O364/20,-1),IF(O363&lt;1,0,$O$341),IF(O364&lt;1,0,$O$341))</f>
        <v>#N/A</v>
      </c>
      <c r="P365" s="786"/>
      <c r="Q365" s="786" t="e">
        <f ca="1">SUM(ROUNDDOWN($O$335*Q363/20,-1),ROUNDDOWN($O$335*Q364/20,-1),IF(Q363&lt;1,0,$O$341),IF(Q364&lt;1,0,$O$341))</f>
        <v>#N/A</v>
      </c>
      <c r="R365" s="786"/>
      <c r="S365" s="786" t="e">
        <f ca="1">SUM(ROUNDDOWN($S$335*S363/20,-1),ROUNDDOWN($S$335*S364/20,-1),IF(S363&lt;1,0,$S$341),IF(S364&lt;1,0,$S$341))</f>
        <v>#N/A</v>
      </c>
      <c r="T365" s="786"/>
      <c r="U365" s="786" t="e">
        <f ca="1">SUM(ROUNDDOWN($U$335*U363/20,-1),ROUNDDOWN($U$335*U364/20,-1),IF(U363&lt;1,0,$U$341),IF(U364&lt;1,0,$U$341))</f>
        <v>#N/A</v>
      </c>
      <c r="V365" s="786"/>
      <c r="W365" s="281"/>
      <c r="X365" s="281"/>
      <c r="Y365" s="281"/>
      <c r="Z365" s="282"/>
      <c r="AA365" s="187"/>
    </row>
    <row r="366" spans="1:27" s="183" customFormat="1" ht="13.5" hidden="1" customHeight="1">
      <c r="A366" s="309"/>
      <c r="B366" s="256"/>
      <c r="C366" s="330" t="s">
        <v>412</v>
      </c>
      <c r="D366" s="331"/>
      <c r="E366" s="331"/>
      <c r="F366" s="331"/>
      <c r="G366" s="331"/>
      <c r="H366" s="331"/>
      <c r="I366" s="331"/>
      <c r="J366" s="331"/>
      <c r="K366" s="331"/>
      <c r="L366" s="331"/>
      <c r="M366" s="331"/>
      <c r="N366" s="332"/>
      <c r="O366" s="790" t="e">
        <f ca="1">SUM(ROUNDDOWN($O$336*O363/20,-1),ROUNDDOWN($O$336*O364/20,-1),IF(O363&lt;1,0,$O$342),IF(O364&lt;1,0,$O$342))</f>
        <v>#N/A</v>
      </c>
      <c r="P366" s="790"/>
      <c r="Q366" s="790" t="e">
        <f ca="1">SUM(ROUNDDOWN($O$336*Q363/20,-1),ROUNDDOWN($O$336*Q364/20,-1),IF(Q363&lt;1,0,$O$342),IF(Q364&lt;1,0,$O$342))</f>
        <v>#N/A</v>
      </c>
      <c r="R366" s="790"/>
      <c r="S366" s="790" t="e">
        <f ca="1">SUM(ROUNDDOWN($S$336*S363/20,-1),ROUNDDOWN($S$336*S364/20,-1),IF(S363&lt;1,0,$S$342),IF(S364&lt;1,0,$S$342))</f>
        <v>#N/A</v>
      </c>
      <c r="T366" s="790"/>
      <c r="U366" s="790" t="e">
        <f ca="1">SUM(ROUNDDOWN($U$336*U363/20,-1),ROUNDDOWN($U$336*U364/20,-1),IF(U363&lt;1,0,$U$342),IF(U364&lt;1,0,$U$342))</f>
        <v>#N/A</v>
      </c>
      <c r="V366" s="790"/>
      <c r="W366" s="281"/>
      <c r="X366" s="281"/>
      <c r="Y366" s="281"/>
      <c r="Z366" s="282"/>
      <c r="AA366" s="187"/>
    </row>
    <row r="367" spans="1:27" s="187" customFormat="1" ht="13.5" hidden="1" customHeight="1">
      <c r="A367" s="309"/>
      <c r="B367" s="320" t="s">
        <v>452</v>
      </c>
      <c r="C367" s="320"/>
      <c r="D367" s="320"/>
      <c r="E367" s="320"/>
      <c r="F367" s="320"/>
      <c r="G367" s="320"/>
      <c r="H367" s="320"/>
      <c r="I367" s="320"/>
      <c r="J367" s="320"/>
      <c r="K367" s="321"/>
      <c r="L367" s="324" t="s">
        <v>440</v>
      </c>
      <c r="M367" s="325"/>
      <c r="N367" s="326"/>
      <c r="O367" s="303">
        <f>'在籍児童一覧（小規模保育事業A型）'!Q178</f>
        <v>0</v>
      </c>
      <c r="P367" s="303"/>
      <c r="Q367" s="303">
        <f>'在籍児童一覧（小規模保育事業A型）'!S178</f>
        <v>0</v>
      </c>
      <c r="R367" s="303"/>
      <c r="S367" s="303">
        <f>'在籍児童一覧（小規模保育事業A型）'!U178</f>
        <v>0</v>
      </c>
      <c r="T367" s="303"/>
      <c r="U367" s="303">
        <f>'在籍児童一覧（小規模保育事業A型）'!W178</f>
        <v>0</v>
      </c>
      <c r="V367" s="303"/>
      <c r="W367" s="281"/>
      <c r="X367" s="281"/>
      <c r="Y367" s="281"/>
      <c r="Z367" s="282"/>
    </row>
    <row r="368" spans="1:27" s="187" customFormat="1" ht="13.5" hidden="1" customHeight="1">
      <c r="A368" s="309"/>
      <c r="B368" s="322"/>
      <c r="C368" s="322"/>
      <c r="D368" s="322"/>
      <c r="E368" s="322"/>
      <c r="F368" s="322"/>
      <c r="G368" s="322"/>
      <c r="H368" s="322"/>
      <c r="I368" s="322"/>
      <c r="J368" s="322"/>
      <c r="K368" s="323"/>
      <c r="L368" s="327"/>
      <c r="M368" s="328"/>
      <c r="N368" s="329"/>
      <c r="O368" s="807">
        <f>'在籍児童一覧（小規模保育事業A型）'!Q179</f>
        <v>0</v>
      </c>
      <c r="P368" s="807"/>
      <c r="Q368" s="807">
        <f>'在籍児童一覧（小規模保育事業A型）'!S179</f>
        <v>0</v>
      </c>
      <c r="R368" s="807"/>
      <c r="S368" s="807">
        <f>'在籍児童一覧（小規模保育事業A型）'!U179</f>
        <v>0</v>
      </c>
      <c r="T368" s="807"/>
      <c r="U368" s="807">
        <f>'在籍児童一覧（小規模保育事業A型）'!W179</f>
        <v>0</v>
      </c>
      <c r="V368" s="807"/>
      <c r="W368" s="281"/>
      <c r="X368" s="281"/>
      <c r="Y368" s="281"/>
      <c r="Z368" s="282"/>
    </row>
    <row r="369" spans="1:27" s="183" customFormat="1" ht="13.5" hidden="1" customHeight="1">
      <c r="A369" s="309"/>
      <c r="B369" s="344" t="s">
        <v>453</v>
      </c>
      <c r="C369" s="344"/>
      <c r="D369" s="344"/>
      <c r="E369" s="344"/>
      <c r="F369" s="344"/>
      <c r="G369" s="344"/>
      <c r="H369" s="344"/>
      <c r="I369" s="344"/>
      <c r="J369" s="344"/>
      <c r="K369" s="344"/>
      <c r="L369" s="344"/>
      <c r="M369" s="344"/>
      <c r="N369" s="345"/>
      <c r="O369" s="786" t="e">
        <f ca="1">SUM(ROUNDDOWN($O$337*O367/20,-1),ROUNDDOWN($O$337*O368/20,-1),IF(O367&lt;1,0,$O$341),IF(O368&lt;1,0,$O$341))</f>
        <v>#N/A</v>
      </c>
      <c r="P369" s="786"/>
      <c r="Q369" s="786" t="e">
        <f ca="1">SUM(ROUNDDOWN($O$337*Q367/20,-1),ROUNDDOWN($O$337*Q368/20,-1),IF(Q367&lt;1,0,$O$341),IF(Q368&lt;1,0,$O$341))</f>
        <v>#N/A</v>
      </c>
      <c r="R369" s="786"/>
      <c r="S369" s="786" t="e">
        <f ca="1">SUM(ROUNDDOWN($S$337*S367/20,-1),ROUNDDOWN($S$337*S368/20,-1),IF(S367&lt;1,0,$S$341),IF(S368&lt;1,0,$S$341))</f>
        <v>#N/A</v>
      </c>
      <c r="T369" s="786"/>
      <c r="U369" s="786" t="e">
        <f ca="1">SUM(ROUNDDOWN($U$337*U367/20,-1),ROUNDDOWN($U$337*U368/20,-1),IF(U367&lt;1,0,$U$341),IF(U368&lt;1,0,$U$341))</f>
        <v>#N/A</v>
      </c>
      <c r="V369" s="786"/>
      <c r="W369" s="281"/>
      <c r="X369" s="281"/>
      <c r="Y369" s="281"/>
      <c r="Z369" s="282"/>
      <c r="AA369" s="187"/>
    </row>
    <row r="370" spans="1:27" s="183" customFormat="1" ht="13.5" hidden="1" customHeight="1">
      <c r="A370" s="309"/>
      <c r="B370" s="256"/>
      <c r="C370" s="330" t="s">
        <v>412</v>
      </c>
      <c r="D370" s="331"/>
      <c r="E370" s="331"/>
      <c r="F370" s="331"/>
      <c r="G370" s="331"/>
      <c r="H370" s="331"/>
      <c r="I370" s="331"/>
      <c r="J370" s="331"/>
      <c r="K370" s="331"/>
      <c r="L370" s="331"/>
      <c r="M370" s="331"/>
      <c r="N370" s="332"/>
      <c r="O370" s="790" t="e">
        <f ca="1">SUM(ROUNDDOWN($O$338*O367/20,-1),ROUNDDOWN($O$338*O368/20,-1),IF(O367&lt;1,0,$O$342),IF(O368&lt;1,0,$O$342))</f>
        <v>#N/A</v>
      </c>
      <c r="P370" s="790"/>
      <c r="Q370" s="790" t="e">
        <f ca="1">SUM(ROUNDDOWN($O$338*Q367/20,-1),ROUNDDOWN($O$338*Q368/20,-1),IF(Q367&lt;1,0,$O$342),IF(Q368&lt;1,0,$O$342))</f>
        <v>#N/A</v>
      </c>
      <c r="R370" s="790"/>
      <c r="S370" s="790" t="e">
        <f ca="1">SUM(ROUNDDOWN($S$338*S367/20,-1),ROUNDDOWN($S$338*S368/20,-1),IF(S367&lt;1,0,$S$342),IF(S368&lt;1,0,$S$342))</f>
        <v>#N/A</v>
      </c>
      <c r="T370" s="790"/>
      <c r="U370" s="790" t="e">
        <f ca="1">SUM(ROUNDDOWN($U$338*U367/20,-1),ROUNDDOWN($U$338*U368/20,-1),IF(U367&lt;1,0,$U$342),IF(U368&lt;1,0,$U$342))</f>
        <v>#N/A</v>
      </c>
      <c r="V370" s="790"/>
      <c r="W370" s="281"/>
      <c r="X370" s="281"/>
      <c r="Y370" s="281"/>
      <c r="Z370" s="282"/>
      <c r="AA370" s="187"/>
    </row>
    <row r="371" spans="1:27" s="187" customFormat="1" ht="13.5" hidden="1" customHeight="1">
      <c r="A371" s="309"/>
      <c r="B371" s="320" t="s">
        <v>454</v>
      </c>
      <c r="C371" s="320"/>
      <c r="D371" s="320"/>
      <c r="E371" s="320"/>
      <c r="F371" s="320"/>
      <c r="G371" s="320"/>
      <c r="H371" s="320"/>
      <c r="I371" s="320"/>
      <c r="J371" s="320"/>
      <c r="K371" s="321"/>
      <c r="L371" s="324" t="s">
        <v>440</v>
      </c>
      <c r="M371" s="325"/>
      <c r="N371" s="326"/>
      <c r="O371" s="303">
        <f>'在籍児童一覧（小規模保育事業A型）'!Q180</f>
        <v>0</v>
      </c>
      <c r="P371" s="303"/>
      <c r="Q371" s="303">
        <f>'在籍児童一覧（小規模保育事業A型）'!S180</f>
        <v>0</v>
      </c>
      <c r="R371" s="303"/>
      <c r="S371" s="303">
        <f>'在籍児童一覧（小規模保育事業A型）'!U180</f>
        <v>0</v>
      </c>
      <c r="T371" s="303"/>
      <c r="U371" s="303">
        <f>'在籍児童一覧（小規模保育事業A型）'!W180</f>
        <v>0</v>
      </c>
      <c r="V371" s="303"/>
      <c r="W371" s="281"/>
      <c r="X371" s="281"/>
      <c r="Y371" s="281"/>
      <c r="Z371" s="282"/>
    </row>
    <row r="372" spans="1:27" s="187" customFormat="1" ht="13.5" hidden="1" customHeight="1">
      <c r="A372" s="309"/>
      <c r="B372" s="322"/>
      <c r="C372" s="322"/>
      <c r="D372" s="322"/>
      <c r="E372" s="322"/>
      <c r="F372" s="322"/>
      <c r="G372" s="322"/>
      <c r="H372" s="322"/>
      <c r="I372" s="322"/>
      <c r="J372" s="322"/>
      <c r="K372" s="323"/>
      <c r="L372" s="327"/>
      <c r="M372" s="328"/>
      <c r="N372" s="329"/>
      <c r="O372" s="807">
        <f>'在籍児童一覧（小規模保育事業A型）'!Q181</f>
        <v>0</v>
      </c>
      <c r="P372" s="807"/>
      <c r="Q372" s="807">
        <f>'在籍児童一覧（小規模保育事業A型）'!S181</f>
        <v>0</v>
      </c>
      <c r="R372" s="807"/>
      <c r="S372" s="807">
        <f>'在籍児童一覧（小規模保育事業A型）'!U181</f>
        <v>0</v>
      </c>
      <c r="T372" s="807"/>
      <c r="U372" s="807">
        <f>'在籍児童一覧（小規模保育事業A型）'!W181</f>
        <v>0</v>
      </c>
      <c r="V372" s="807"/>
      <c r="W372" s="281"/>
      <c r="X372" s="281"/>
      <c r="Y372" s="281"/>
      <c r="Z372" s="282"/>
    </row>
    <row r="373" spans="1:27" s="183" customFormat="1" ht="13.5" hidden="1" customHeight="1">
      <c r="A373" s="309"/>
      <c r="B373" s="344" t="s">
        <v>455</v>
      </c>
      <c r="C373" s="344"/>
      <c r="D373" s="344"/>
      <c r="E373" s="344"/>
      <c r="F373" s="344"/>
      <c r="G373" s="344"/>
      <c r="H373" s="344"/>
      <c r="I373" s="344"/>
      <c r="J373" s="344"/>
      <c r="K373" s="344"/>
      <c r="L373" s="344"/>
      <c r="M373" s="344"/>
      <c r="N373" s="345"/>
      <c r="O373" s="786" t="e">
        <f ca="1">SUM(ROUNDDOWN($O$339*O371/20,-1),ROUNDDOWN($O$339*O372/20,-1),IF(O371&lt;1,0,$O$341),IF(O372&lt;1,0,$O$341))</f>
        <v>#N/A</v>
      </c>
      <c r="P373" s="786"/>
      <c r="Q373" s="786" t="e">
        <f ca="1">SUM(ROUNDDOWN($O$339*Q371/20,-1),ROUNDDOWN($O$339*Q372/20,-1),IF(Q371&lt;1,0,$O$341),IF(Q372&lt;1,0,$O$341))</f>
        <v>#N/A</v>
      </c>
      <c r="R373" s="786"/>
      <c r="S373" s="786" t="e">
        <f ca="1">SUM(ROUNDDOWN($S$339*S371/20,-1),ROUNDDOWN($S$339*S372/20,-1),IF(S371&lt;1,0,$S$341),IF(S372&lt;1,0,$S$341))</f>
        <v>#N/A</v>
      </c>
      <c r="T373" s="786"/>
      <c r="U373" s="786" t="e">
        <f ca="1">SUM(ROUNDDOWN($U$339*U371/20,-1),ROUNDDOWN($U$339*U372/20,-1),IF(U371&lt;1,0,$U$341),IF(U372&lt;1,0,$U$341))</f>
        <v>#N/A</v>
      </c>
      <c r="V373" s="786"/>
      <c r="W373" s="281"/>
      <c r="X373" s="281"/>
      <c r="Y373" s="281"/>
      <c r="Z373" s="282"/>
      <c r="AA373" s="187"/>
    </row>
    <row r="374" spans="1:27" s="183" customFormat="1" ht="13.5" hidden="1" customHeight="1">
      <c r="A374" s="309"/>
      <c r="B374" s="256"/>
      <c r="C374" s="330" t="s">
        <v>412</v>
      </c>
      <c r="D374" s="331"/>
      <c r="E374" s="331"/>
      <c r="F374" s="331"/>
      <c r="G374" s="331"/>
      <c r="H374" s="331"/>
      <c r="I374" s="331"/>
      <c r="J374" s="331"/>
      <c r="K374" s="331"/>
      <c r="L374" s="331"/>
      <c r="M374" s="331"/>
      <c r="N374" s="332"/>
      <c r="O374" s="790" t="e">
        <f ca="1">SUM(ROUNDDOWN($O$340*O371/20,-1),ROUNDDOWN($O$340*O372/20,-1),IF(O371&lt;1,0,$O$342),IF(O372&lt;1,0,$O$342))</f>
        <v>#N/A</v>
      </c>
      <c r="P374" s="790"/>
      <c r="Q374" s="790" t="e">
        <f ca="1">SUM(ROUNDDOWN($O$340*Q371/20,-1),ROUNDDOWN($O$340*Q372/20,-1),IF(Q371&lt;1,0,$O$342),IF(Q372&lt;1,0,$O$342))</f>
        <v>#N/A</v>
      </c>
      <c r="R374" s="790"/>
      <c r="S374" s="790" t="e">
        <f ca="1">SUM(ROUNDDOWN($S$340*S371/20,-1),ROUNDDOWN($S$340*S372/20,-1),IF(S371&lt;1,0,$S$342),IF(S372&lt;1,0,$S$342))</f>
        <v>#N/A</v>
      </c>
      <c r="T374" s="790"/>
      <c r="U374" s="790" t="e">
        <f ca="1">SUM(ROUNDDOWN($U$340*U371/20,-1),ROUNDDOWN($U$340*U372/20,-1),IF(U371&lt;1,0,$U$342),IF(U372&lt;1,0,$U$342))</f>
        <v>#N/A</v>
      </c>
      <c r="V374" s="790"/>
      <c r="W374" s="281"/>
      <c r="X374" s="281"/>
      <c r="Y374" s="281"/>
      <c r="Z374" s="282"/>
      <c r="AA374" s="187"/>
    </row>
    <row r="375" spans="1:27" s="183" customFormat="1" ht="13.5" hidden="1" customHeight="1">
      <c r="A375" s="309"/>
      <c r="B375" s="820" t="s">
        <v>456</v>
      </c>
      <c r="C375" s="821"/>
      <c r="D375" s="821"/>
      <c r="E375" s="821"/>
      <c r="F375" s="821"/>
      <c r="G375" s="821"/>
      <c r="H375" s="821"/>
      <c r="I375" s="821"/>
      <c r="J375" s="821"/>
      <c r="K375" s="821"/>
      <c r="L375" s="821"/>
      <c r="M375" s="821"/>
      <c r="N375" s="822"/>
      <c r="O375" s="823" t="e">
        <f ca="1">SUM(O345,O349,O353,O357,O361,O365,O369,O373)</f>
        <v>#N/A</v>
      </c>
      <c r="P375" s="823"/>
      <c r="Q375" s="823" t="e">
        <f t="shared" ref="Q375:Q376" ca="1" si="35">SUM(Q345,Q349,Q353,Q357,Q361,Q365,Q369,Q373)</f>
        <v>#N/A</v>
      </c>
      <c r="R375" s="823"/>
      <c r="S375" s="823" t="e">
        <f t="shared" ref="S375:S376" ca="1" si="36">SUM(S345,S349,S353,S357,S361,S365,S369,S373)</f>
        <v>#N/A</v>
      </c>
      <c r="T375" s="823"/>
      <c r="U375" s="823" t="e">
        <f t="shared" ref="U375:U376" ca="1" si="37">SUM(U345,U349,U353,U357,U361,U365,U369,U373)</f>
        <v>#N/A</v>
      </c>
      <c r="V375" s="823"/>
      <c r="W375" s="281"/>
      <c r="X375" s="281"/>
      <c r="Y375" s="281"/>
      <c r="Z375" s="282"/>
      <c r="AA375" s="187"/>
    </row>
    <row r="376" spans="1:27" s="183" customFormat="1" ht="13.5" hidden="1" customHeight="1">
      <c r="A376" s="310"/>
      <c r="B376" s="257"/>
      <c r="C376" s="277" t="s">
        <v>9</v>
      </c>
      <c r="D376" s="277"/>
      <c r="E376" s="277"/>
      <c r="F376" s="277"/>
      <c r="G376" s="277"/>
      <c r="H376" s="277"/>
      <c r="I376" s="277"/>
      <c r="J376" s="277"/>
      <c r="K376" s="277"/>
      <c r="L376" s="277"/>
      <c r="M376" s="277"/>
      <c r="N376" s="278"/>
      <c r="O376" s="333" t="e">
        <f ca="1">SUM(O346,O350,O354,O358,O362,O366,O370,O374)</f>
        <v>#N/A</v>
      </c>
      <c r="P376" s="333"/>
      <c r="Q376" s="333" t="e">
        <f t="shared" ca="1" si="35"/>
        <v>#N/A</v>
      </c>
      <c r="R376" s="333"/>
      <c r="S376" s="333" t="e">
        <f t="shared" ca="1" si="36"/>
        <v>#N/A</v>
      </c>
      <c r="T376" s="333"/>
      <c r="U376" s="333" t="e">
        <f t="shared" ca="1" si="37"/>
        <v>#N/A</v>
      </c>
      <c r="V376" s="333"/>
      <c r="W376" s="283"/>
      <c r="X376" s="283"/>
      <c r="Y376" s="283"/>
      <c r="Z376" s="284"/>
      <c r="AA376" s="187"/>
    </row>
    <row r="377" spans="1:27" s="260" customFormat="1" ht="13.5" customHeight="1">
      <c r="A377" s="258"/>
      <c r="B377" s="258"/>
      <c r="C377" s="258"/>
      <c r="D377" s="258"/>
      <c r="E377" s="258"/>
      <c r="F377" s="258"/>
      <c r="G377" s="258"/>
      <c r="H377" s="258"/>
      <c r="I377" s="259"/>
      <c r="J377" s="259"/>
      <c r="K377" s="259"/>
      <c r="L377" s="259"/>
      <c r="M377" s="259"/>
      <c r="N377" s="259"/>
      <c r="O377" s="259"/>
      <c r="P377" s="259"/>
      <c r="Q377" s="259"/>
      <c r="R377" s="259"/>
      <c r="S377" s="259"/>
      <c r="T377" s="259"/>
      <c r="U377" s="259"/>
      <c r="V377" s="259"/>
      <c r="W377" s="259"/>
      <c r="X377" s="259"/>
      <c r="Y377" s="259"/>
      <c r="Z377" s="259"/>
    </row>
    <row r="378" spans="1:27" s="183" customFormat="1" ht="13.5" customHeight="1">
      <c r="A378" s="709" t="s">
        <v>457</v>
      </c>
      <c r="B378" s="812"/>
      <c r="C378" s="812"/>
      <c r="D378" s="812"/>
      <c r="E378" s="812"/>
      <c r="F378" s="812"/>
      <c r="G378" s="812"/>
      <c r="H378" s="812"/>
      <c r="I378" s="812"/>
      <c r="J378" s="812"/>
      <c r="K378" s="812"/>
      <c r="L378" s="812"/>
      <c r="M378" s="812"/>
      <c r="N378" s="813"/>
      <c r="O378" s="756" t="e">
        <f ca="1">SUM(O270,O284,O331,O375)</f>
        <v>#N/A</v>
      </c>
      <c r="P378" s="757"/>
      <c r="Q378" s="756" t="e">
        <f ca="1">SUM(Q270,Q284,Q331,Q375)</f>
        <v>#N/A</v>
      </c>
      <c r="R378" s="757"/>
      <c r="S378" s="756" t="e">
        <f ca="1">SUM(S270,S284,S331,S375)</f>
        <v>#N/A</v>
      </c>
      <c r="T378" s="757"/>
      <c r="U378" s="756" t="e">
        <f ca="1">SUM(U270,U284,U331,U375)</f>
        <v>#N/A</v>
      </c>
      <c r="V378" s="757"/>
      <c r="W378" s="756" t="e">
        <f ca="1">SUM(W270,W284,W331,W375)</f>
        <v>#N/A</v>
      </c>
      <c r="X378" s="757"/>
      <c r="Y378" s="756" t="e">
        <f ca="1">SUM(Y270,Y284,Y331,Y375)</f>
        <v>#N/A</v>
      </c>
      <c r="Z378" s="757"/>
    </row>
    <row r="379" spans="1:27" s="183" customFormat="1" ht="13.5" customHeight="1">
      <c r="A379" s="261"/>
      <c r="B379" s="817" t="s">
        <v>412</v>
      </c>
      <c r="C379" s="739"/>
      <c r="D379" s="739"/>
      <c r="E379" s="739"/>
      <c r="F379" s="739"/>
      <c r="G379" s="739"/>
      <c r="H379" s="739"/>
      <c r="I379" s="739"/>
      <c r="J379" s="739"/>
      <c r="K379" s="739"/>
      <c r="L379" s="739"/>
      <c r="M379" s="739"/>
      <c r="N379" s="740"/>
      <c r="O379" s="818" t="e">
        <f ca="1">SUM(O271,O285,O332,O376)</f>
        <v>#N/A</v>
      </c>
      <c r="P379" s="819"/>
      <c r="Q379" s="818" t="e">
        <f ca="1">SUM(Q271,Q285,Q332,Q376)</f>
        <v>#N/A</v>
      </c>
      <c r="R379" s="819"/>
      <c r="S379" s="818" t="e">
        <f ca="1">SUM(S271,S285,S332,S376)</f>
        <v>#N/A</v>
      </c>
      <c r="T379" s="819"/>
      <c r="U379" s="818" t="e">
        <f ca="1">SUM(U271,U285,U332,U376)</f>
        <v>#N/A</v>
      </c>
      <c r="V379" s="819"/>
      <c r="W379" s="818" t="e">
        <f ca="1">SUM(W271,W285,W332,W376)</f>
        <v>#N/A</v>
      </c>
      <c r="X379" s="819"/>
      <c r="Y379" s="818" t="e">
        <f ca="1">SUM(Y271,Y285,Y332,Y376)</f>
        <v>#N/A</v>
      </c>
      <c r="Z379" s="819"/>
    </row>
    <row r="380" spans="1:27" s="183" customFormat="1" ht="13.5" hidden="1" customHeight="1">
      <c r="A380" s="187"/>
      <c r="B380" s="212"/>
      <c r="C380" s="212"/>
      <c r="D380" s="212"/>
      <c r="E380" s="212"/>
      <c r="F380" s="212"/>
      <c r="G380" s="212"/>
      <c r="H380" s="212"/>
      <c r="I380" s="212"/>
      <c r="J380" s="212"/>
      <c r="K380" s="212"/>
      <c r="L380" s="212"/>
      <c r="M380" s="212"/>
      <c r="N380" s="212"/>
      <c r="O380" s="210"/>
      <c r="P380" s="210"/>
      <c r="Q380" s="210"/>
      <c r="R380" s="210"/>
      <c r="S380" s="210"/>
      <c r="T380" s="210"/>
      <c r="U380" s="210"/>
      <c r="V380" s="210"/>
      <c r="W380" s="210"/>
      <c r="X380" s="210"/>
      <c r="Y380" s="210"/>
      <c r="Z380" s="262"/>
    </row>
    <row r="381" spans="1:27" s="183" customFormat="1" ht="13.5" hidden="1" customHeight="1">
      <c r="A381" s="709" t="s">
        <v>458</v>
      </c>
      <c r="B381" s="812"/>
      <c r="C381" s="812"/>
      <c r="D381" s="812"/>
      <c r="E381" s="812"/>
      <c r="F381" s="812"/>
      <c r="G381" s="812"/>
      <c r="H381" s="812"/>
      <c r="I381" s="478" t="s">
        <v>459</v>
      </c>
      <c r="J381" s="658"/>
      <c r="K381" s="479"/>
      <c r="L381" s="810">
        <f>IF(X134-U134&gt;=0,X134-U134+1,X134-U134+13)</f>
        <v>1</v>
      </c>
      <c r="M381" s="810"/>
      <c r="N381" s="811"/>
      <c r="O381" s="756" t="e">
        <f ca="1">O378*$L$381</f>
        <v>#N/A</v>
      </c>
      <c r="P381" s="757"/>
      <c r="Q381" s="756" t="e">
        <f ca="1">Q378*$L$381</f>
        <v>#N/A</v>
      </c>
      <c r="R381" s="757"/>
      <c r="S381" s="756" t="e">
        <f ca="1">S378*$L$381</f>
        <v>#N/A</v>
      </c>
      <c r="T381" s="757"/>
      <c r="U381" s="756" t="e">
        <f ca="1">U378*$L$381</f>
        <v>#N/A</v>
      </c>
      <c r="V381" s="757"/>
      <c r="W381" s="756" t="e">
        <f ca="1">W378*$L$381</f>
        <v>#N/A</v>
      </c>
      <c r="X381" s="757"/>
      <c r="Y381" s="756" t="e">
        <f ca="1">Y378*$L$381</f>
        <v>#N/A</v>
      </c>
      <c r="Z381" s="757"/>
    </row>
    <row r="382" spans="1:27" s="183" customFormat="1" ht="13.5" hidden="1" customHeight="1">
      <c r="A382" s="261"/>
      <c r="B382" s="817" t="s">
        <v>412</v>
      </c>
      <c r="C382" s="739"/>
      <c r="D382" s="739"/>
      <c r="E382" s="739"/>
      <c r="F382" s="739"/>
      <c r="G382" s="739"/>
      <c r="H382" s="739"/>
      <c r="I382" s="739"/>
      <c r="J382" s="739"/>
      <c r="K382" s="739"/>
      <c r="L382" s="739"/>
      <c r="M382" s="739"/>
      <c r="N382" s="740"/>
      <c r="O382" s="818" t="e">
        <f ca="1">O379*$L$381</f>
        <v>#N/A</v>
      </c>
      <c r="P382" s="819"/>
      <c r="Q382" s="818" t="e">
        <f ca="1">Q379*$L$381</f>
        <v>#N/A</v>
      </c>
      <c r="R382" s="819"/>
      <c r="S382" s="818" t="e">
        <f ca="1">S379*$L$381</f>
        <v>#N/A</v>
      </c>
      <c r="T382" s="819"/>
      <c r="U382" s="818" t="e">
        <f ca="1">U379*$L$381</f>
        <v>#N/A</v>
      </c>
      <c r="V382" s="819"/>
      <c r="W382" s="818" t="e">
        <f ca="1">W379*$L$381</f>
        <v>#N/A</v>
      </c>
      <c r="X382" s="819"/>
      <c r="Y382" s="818" t="e">
        <f ca="1">Y379*$L$381</f>
        <v>#N/A</v>
      </c>
      <c r="Z382" s="819"/>
    </row>
    <row r="383" spans="1:27" s="183" customFormat="1" ht="13.5" customHeight="1">
      <c r="A383" s="187"/>
      <c r="B383" s="212"/>
      <c r="C383" s="212"/>
      <c r="D383" s="212"/>
      <c r="E383" s="212"/>
      <c r="F383" s="212"/>
      <c r="G383" s="212"/>
      <c r="H383" s="212"/>
      <c r="I383" s="212"/>
      <c r="J383" s="212"/>
      <c r="K383" s="212"/>
      <c r="L383" s="212"/>
      <c r="M383" s="212"/>
      <c r="N383" s="212"/>
      <c r="O383" s="263"/>
      <c r="P383" s="263"/>
      <c r="Q383" s="263"/>
      <c r="R383" s="263"/>
      <c r="S383" s="263"/>
      <c r="T383" s="263"/>
      <c r="U383" s="263"/>
      <c r="V383" s="263"/>
      <c r="W383" s="263"/>
      <c r="X383" s="263"/>
      <c r="Y383" s="263"/>
      <c r="Z383" s="263"/>
    </row>
    <row r="384" spans="1:27" s="183" customFormat="1" ht="13.5" customHeight="1">
      <c r="A384" s="838" t="s">
        <v>460</v>
      </c>
      <c r="B384" s="839"/>
      <c r="C384" s="839"/>
      <c r="D384" s="839"/>
      <c r="E384" s="839"/>
      <c r="F384" s="839"/>
      <c r="G384" s="839"/>
      <c r="H384" s="840"/>
      <c r="I384" s="841">
        <f>SUM('在籍児童一覧（小規模保育事業A型）'!W10:X31)</f>
        <v>0</v>
      </c>
      <c r="J384" s="841"/>
      <c r="K384" s="841"/>
      <c r="L384" s="841"/>
      <c r="M384" s="841"/>
      <c r="N384" s="841"/>
      <c r="O384" s="841"/>
      <c r="P384" s="841"/>
      <c r="Q384" s="841"/>
      <c r="R384" s="841"/>
      <c r="S384" s="841"/>
      <c r="T384" s="841"/>
      <c r="U384" s="841"/>
      <c r="V384" s="841"/>
      <c r="W384" s="841"/>
      <c r="X384" s="841"/>
      <c r="Y384" s="841"/>
      <c r="Z384" s="841"/>
    </row>
    <row r="385" spans="1:26" s="183" customFormat="1" ht="13.5" customHeight="1">
      <c r="A385" s="187"/>
      <c r="B385" s="212"/>
      <c r="C385" s="212"/>
      <c r="D385" s="212"/>
      <c r="E385" s="212"/>
      <c r="F385" s="212"/>
      <c r="G385" s="212"/>
      <c r="H385" s="212"/>
      <c r="I385" s="212"/>
      <c r="J385" s="212"/>
      <c r="K385" s="212"/>
      <c r="L385" s="212"/>
      <c r="M385" s="212"/>
      <c r="N385" s="212"/>
      <c r="O385" s="210"/>
      <c r="P385" s="210"/>
      <c r="Q385" s="210"/>
      <c r="R385" s="210"/>
      <c r="S385" s="210"/>
      <c r="T385" s="210"/>
      <c r="U385" s="210"/>
      <c r="V385" s="210"/>
      <c r="W385" s="210"/>
      <c r="X385" s="210"/>
      <c r="Y385" s="264"/>
      <c r="Z385" s="264"/>
    </row>
    <row r="386" spans="1:26" s="265" customFormat="1" ht="23.25" customHeight="1">
      <c r="A386" s="824" t="s">
        <v>461</v>
      </c>
      <c r="B386" s="824"/>
      <c r="C386" s="824"/>
      <c r="D386" s="824"/>
      <c r="E386" s="824"/>
      <c r="F386" s="824"/>
      <c r="G386" s="824"/>
      <c r="H386" s="824"/>
      <c r="I386" s="825" t="e">
        <f ca="1">SUM(O381:Z381)-I384</f>
        <v>#N/A</v>
      </c>
      <c r="J386" s="825"/>
      <c r="K386" s="825"/>
      <c r="L386" s="825"/>
      <c r="M386" s="825"/>
      <c r="N386" s="825"/>
      <c r="O386" s="825"/>
      <c r="P386" s="825"/>
      <c r="Q386" s="825"/>
      <c r="R386" s="825"/>
      <c r="S386" s="825"/>
      <c r="T386" s="825"/>
      <c r="U386" s="825"/>
      <c r="V386" s="825"/>
      <c r="W386" s="825"/>
      <c r="X386" s="825"/>
      <c r="Y386" s="825"/>
      <c r="Z386" s="825"/>
    </row>
  </sheetData>
  <mergeCells count="1424">
    <mergeCell ref="U212:V212"/>
    <mergeCell ref="W212:Z212"/>
    <mergeCell ref="K211:L211"/>
    <mergeCell ref="Y184:Z184"/>
    <mergeCell ref="O201:R201"/>
    <mergeCell ref="S201:T201"/>
    <mergeCell ref="U201:X201"/>
    <mergeCell ref="Y201:Z201"/>
    <mergeCell ref="O214:R214"/>
    <mergeCell ref="O195:R195"/>
    <mergeCell ref="Y196:Z196"/>
    <mergeCell ref="K197:L197"/>
    <mergeCell ref="Y199:Z199"/>
    <mergeCell ref="W197:Z197"/>
    <mergeCell ref="O200:R200"/>
    <mergeCell ref="U207:X207"/>
    <mergeCell ref="Y207:Z207"/>
    <mergeCell ref="K208:L208"/>
    <mergeCell ref="U208:X208"/>
    <mergeCell ref="Y208:Z208"/>
    <mergeCell ref="O199:R199"/>
    <mergeCell ref="S199:T199"/>
    <mergeCell ref="U199:X199"/>
    <mergeCell ref="K196:L196"/>
    <mergeCell ref="O196:R196"/>
    <mergeCell ref="S214:T214"/>
    <mergeCell ref="U214:X214"/>
    <mergeCell ref="Y214:Z214"/>
    <mergeCell ref="S184:T184"/>
    <mergeCell ref="O185:R185"/>
    <mergeCell ref="K188:L188"/>
    <mergeCell ref="K199:L199"/>
    <mergeCell ref="K206:L206"/>
    <mergeCell ref="K209:L209"/>
    <mergeCell ref="M201:N209"/>
    <mergeCell ref="I190:L191"/>
    <mergeCell ref="U203:V203"/>
    <mergeCell ref="W203:Z203"/>
    <mergeCell ref="U206:V206"/>
    <mergeCell ref="W206:Z206"/>
    <mergeCell ref="O209:R209"/>
    <mergeCell ref="O208:R208"/>
    <mergeCell ref="S208:T208"/>
    <mergeCell ref="I194:J200"/>
    <mergeCell ref="K194:L194"/>
    <mergeCell ref="K203:L203"/>
    <mergeCell ref="K186:L186"/>
    <mergeCell ref="M190:N190"/>
    <mergeCell ref="K200:L200"/>
    <mergeCell ref="K193:L193"/>
    <mergeCell ref="U197:V197"/>
    <mergeCell ref="O206:R206"/>
    <mergeCell ref="S206:T206"/>
    <mergeCell ref="S209:T209"/>
    <mergeCell ref="M195:N197"/>
    <mergeCell ref="M198:N200"/>
    <mergeCell ref="Y148:Z148"/>
    <mergeCell ref="K149:L149"/>
    <mergeCell ref="U149:X149"/>
    <mergeCell ref="Y149:Z149"/>
    <mergeCell ref="M160:N160"/>
    <mergeCell ref="M162:N162"/>
    <mergeCell ref="O157:T157"/>
    <mergeCell ref="U157:X157"/>
    <mergeCell ref="W181:X181"/>
    <mergeCell ref="K163:L163"/>
    <mergeCell ref="O156:Z156"/>
    <mergeCell ref="Y157:Z157"/>
    <mergeCell ref="Y164:Z164"/>
    <mergeCell ref="Y167:Z167"/>
    <mergeCell ref="K168:L168"/>
    <mergeCell ref="M168:N168"/>
    <mergeCell ref="O168:T168"/>
    <mergeCell ref="O165:T165"/>
    <mergeCell ref="U165:X165"/>
    <mergeCell ref="Y165:Z165"/>
    <mergeCell ref="K166:L166"/>
    <mergeCell ref="O166:T166"/>
    <mergeCell ref="U166:X166"/>
    <mergeCell ref="Y166:Z166"/>
    <mergeCell ref="M181:N181"/>
    <mergeCell ref="O181:P181"/>
    <mergeCell ref="K167:L167"/>
    <mergeCell ref="O159:T159"/>
    <mergeCell ref="U159:X159"/>
    <mergeCell ref="Y159:Z159"/>
    <mergeCell ref="O160:T160"/>
    <mergeCell ref="U160:X160"/>
    <mergeCell ref="S210:T210"/>
    <mergeCell ref="U209:V209"/>
    <mergeCell ref="W209:Z209"/>
    <mergeCell ref="O197:R197"/>
    <mergeCell ref="S197:T197"/>
    <mergeCell ref="S200:T200"/>
    <mergeCell ref="U200:V200"/>
    <mergeCell ref="W200:Z200"/>
    <mergeCell ref="O203:R203"/>
    <mergeCell ref="S203:T203"/>
    <mergeCell ref="S196:T196"/>
    <mergeCell ref="U196:X196"/>
    <mergeCell ref="R126:U126"/>
    <mergeCell ref="R127:U127"/>
    <mergeCell ref="N126:Q127"/>
    <mergeCell ref="O163:T163"/>
    <mergeCell ref="U163:X163"/>
    <mergeCell ref="Y163:Z163"/>
    <mergeCell ref="Q181:R181"/>
    <mergeCell ref="Y188:Z188"/>
    <mergeCell ref="U184:X184"/>
    <mergeCell ref="S195:T195"/>
    <mergeCell ref="U195:X195"/>
    <mergeCell ref="Y195:Z195"/>
    <mergeCell ref="A133:V133"/>
    <mergeCell ref="O194:R194"/>
    <mergeCell ref="S194:T194"/>
    <mergeCell ref="U194:V194"/>
    <mergeCell ref="W194:Z194"/>
    <mergeCell ref="K210:L210"/>
    <mergeCell ref="I158:J158"/>
    <mergeCell ref="M158:N158"/>
    <mergeCell ref="A386:H386"/>
    <mergeCell ref="I386:Z386"/>
    <mergeCell ref="A130:Z132"/>
    <mergeCell ref="K139:L139"/>
    <mergeCell ref="O139:R139"/>
    <mergeCell ref="S139:T139"/>
    <mergeCell ref="S246:T246"/>
    <mergeCell ref="O246:R246"/>
    <mergeCell ref="O247:R247"/>
    <mergeCell ref="B382:N382"/>
    <mergeCell ref="O382:P382"/>
    <mergeCell ref="Q382:R382"/>
    <mergeCell ref="S382:T382"/>
    <mergeCell ref="U382:V382"/>
    <mergeCell ref="W382:X382"/>
    <mergeCell ref="Y382:Z382"/>
    <mergeCell ref="A384:H384"/>
    <mergeCell ref="I384:Z384"/>
    <mergeCell ref="A381:H381"/>
    <mergeCell ref="U168:X168"/>
    <mergeCell ref="U161:X161"/>
    <mergeCell ref="Y161:Z161"/>
    <mergeCell ref="O162:T162"/>
    <mergeCell ref="U162:X162"/>
    <mergeCell ref="Y162:Z162"/>
    <mergeCell ref="Y168:Z168"/>
    <mergeCell ref="C195:H197"/>
    <mergeCell ref="C198:H200"/>
    <mergeCell ref="C207:H209"/>
    <mergeCell ref="S198:T198"/>
    <mergeCell ref="U198:X198"/>
    <mergeCell ref="I381:K381"/>
    <mergeCell ref="L381:N381"/>
    <mergeCell ref="O381:P381"/>
    <mergeCell ref="Q381:R381"/>
    <mergeCell ref="S381:T381"/>
    <mergeCell ref="U381:V381"/>
    <mergeCell ref="W381:X381"/>
    <mergeCell ref="Y381:Z381"/>
    <mergeCell ref="A378:N378"/>
    <mergeCell ref="W218:Z218"/>
    <mergeCell ref="K221:L221"/>
    <mergeCell ref="O378:P378"/>
    <mergeCell ref="Q378:R378"/>
    <mergeCell ref="S378:T378"/>
    <mergeCell ref="U378:V378"/>
    <mergeCell ref="W378:X378"/>
    <mergeCell ref="Y378:Z378"/>
    <mergeCell ref="B379:N379"/>
    <mergeCell ref="O379:P379"/>
    <mergeCell ref="Q379:R379"/>
    <mergeCell ref="S379:T379"/>
    <mergeCell ref="U379:V379"/>
    <mergeCell ref="W379:X379"/>
    <mergeCell ref="Y379:Z379"/>
    <mergeCell ref="B375:N375"/>
    <mergeCell ref="O375:P375"/>
    <mergeCell ref="Q375:R375"/>
    <mergeCell ref="S375:T375"/>
    <mergeCell ref="C370:N370"/>
    <mergeCell ref="O370:P370"/>
    <mergeCell ref="Q370:R370"/>
    <mergeCell ref="S370:T370"/>
    <mergeCell ref="U375:V375"/>
    <mergeCell ref="C376:N376"/>
    <mergeCell ref="O376:P376"/>
    <mergeCell ref="Q376:R376"/>
    <mergeCell ref="S376:T376"/>
    <mergeCell ref="U376:V376"/>
    <mergeCell ref="B373:N373"/>
    <mergeCell ref="O373:P373"/>
    <mergeCell ref="Q373:R373"/>
    <mergeCell ref="S373:T373"/>
    <mergeCell ref="U373:V373"/>
    <mergeCell ref="C374:N374"/>
    <mergeCell ref="O374:P374"/>
    <mergeCell ref="Q374:R374"/>
    <mergeCell ref="S374:T374"/>
    <mergeCell ref="U374:V374"/>
    <mergeCell ref="B371:K372"/>
    <mergeCell ref="L371:N372"/>
    <mergeCell ref="O371:P371"/>
    <mergeCell ref="Q371:R371"/>
    <mergeCell ref="S371:T371"/>
    <mergeCell ref="U371:V371"/>
    <mergeCell ref="O372:P372"/>
    <mergeCell ref="Q372:R372"/>
    <mergeCell ref="S372:T372"/>
    <mergeCell ref="U372:V372"/>
    <mergeCell ref="B369:N369"/>
    <mergeCell ref="O369:P369"/>
    <mergeCell ref="Q369:R369"/>
    <mergeCell ref="S369:T369"/>
    <mergeCell ref="U369:V369"/>
    <mergeCell ref="U370:V370"/>
    <mergeCell ref="B367:K368"/>
    <mergeCell ref="L367:N368"/>
    <mergeCell ref="O367:P367"/>
    <mergeCell ref="Q367:R367"/>
    <mergeCell ref="S367:T367"/>
    <mergeCell ref="U367:V367"/>
    <mergeCell ref="O368:P368"/>
    <mergeCell ref="Q368:R368"/>
    <mergeCell ref="S368:T368"/>
    <mergeCell ref="U368:V368"/>
    <mergeCell ref="B365:N365"/>
    <mergeCell ref="O365:P365"/>
    <mergeCell ref="Q365:R365"/>
    <mergeCell ref="S365:T365"/>
    <mergeCell ref="U365:V365"/>
    <mergeCell ref="C366:N366"/>
    <mergeCell ref="O366:P366"/>
    <mergeCell ref="Q366:R366"/>
    <mergeCell ref="S366:T366"/>
    <mergeCell ref="U366:V366"/>
    <mergeCell ref="B363:K364"/>
    <mergeCell ref="L363:N364"/>
    <mergeCell ref="O363:P363"/>
    <mergeCell ref="Q363:R363"/>
    <mergeCell ref="S363:T363"/>
    <mergeCell ref="U363:V363"/>
    <mergeCell ref="O364:P364"/>
    <mergeCell ref="Q364:R364"/>
    <mergeCell ref="S364:T364"/>
    <mergeCell ref="U364:V364"/>
    <mergeCell ref="B361:N361"/>
    <mergeCell ref="O361:P361"/>
    <mergeCell ref="Q361:R361"/>
    <mergeCell ref="S361:T361"/>
    <mergeCell ref="U361:V361"/>
    <mergeCell ref="C362:N362"/>
    <mergeCell ref="O362:P362"/>
    <mergeCell ref="Q362:R362"/>
    <mergeCell ref="S362:T362"/>
    <mergeCell ref="U362:V362"/>
    <mergeCell ref="B359:K360"/>
    <mergeCell ref="L359:N360"/>
    <mergeCell ref="O359:P359"/>
    <mergeCell ref="Q359:R359"/>
    <mergeCell ref="S359:T359"/>
    <mergeCell ref="U359:V359"/>
    <mergeCell ref="O360:P360"/>
    <mergeCell ref="Q360:R360"/>
    <mergeCell ref="S360:T360"/>
    <mergeCell ref="U360:V360"/>
    <mergeCell ref="B357:N357"/>
    <mergeCell ref="O357:P357"/>
    <mergeCell ref="Q357:R357"/>
    <mergeCell ref="S357:T357"/>
    <mergeCell ref="U357:V357"/>
    <mergeCell ref="C358:N358"/>
    <mergeCell ref="O358:P358"/>
    <mergeCell ref="Q358:R358"/>
    <mergeCell ref="S358:T358"/>
    <mergeCell ref="U358:V358"/>
    <mergeCell ref="B355:K356"/>
    <mergeCell ref="L355:N356"/>
    <mergeCell ref="O355:P355"/>
    <mergeCell ref="Q355:R355"/>
    <mergeCell ref="S355:T355"/>
    <mergeCell ref="U355:V355"/>
    <mergeCell ref="O356:P356"/>
    <mergeCell ref="Q356:R356"/>
    <mergeCell ref="S356:T356"/>
    <mergeCell ref="U356:V356"/>
    <mergeCell ref="B353:N353"/>
    <mergeCell ref="O353:P353"/>
    <mergeCell ref="Q353:R353"/>
    <mergeCell ref="S353:T353"/>
    <mergeCell ref="U353:V353"/>
    <mergeCell ref="C354:N354"/>
    <mergeCell ref="O354:P354"/>
    <mergeCell ref="Q354:R354"/>
    <mergeCell ref="S354:T354"/>
    <mergeCell ref="U354:V354"/>
    <mergeCell ref="Q350:R350"/>
    <mergeCell ref="S350:T350"/>
    <mergeCell ref="U350:V350"/>
    <mergeCell ref="B351:K352"/>
    <mergeCell ref="L351:N352"/>
    <mergeCell ref="O351:P351"/>
    <mergeCell ref="Q351:R351"/>
    <mergeCell ref="S351:T351"/>
    <mergeCell ref="U351:V351"/>
    <mergeCell ref="O352:P352"/>
    <mergeCell ref="Q352:R352"/>
    <mergeCell ref="S352:T352"/>
    <mergeCell ref="U352:V352"/>
    <mergeCell ref="S328:T328"/>
    <mergeCell ref="A329:N329"/>
    <mergeCell ref="O347:P347"/>
    <mergeCell ref="Q347:R347"/>
    <mergeCell ref="S347:T347"/>
    <mergeCell ref="U347:V347"/>
    <mergeCell ref="O348:P348"/>
    <mergeCell ref="Q348:R348"/>
    <mergeCell ref="S348:T348"/>
    <mergeCell ref="U348:V348"/>
    <mergeCell ref="B349:N349"/>
    <mergeCell ref="O349:P349"/>
    <mergeCell ref="Q349:R349"/>
    <mergeCell ref="S349:T349"/>
    <mergeCell ref="U349:V349"/>
    <mergeCell ref="U343:V343"/>
    <mergeCell ref="O344:P344"/>
    <mergeCell ref="Q344:R344"/>
    <mergeCell ref="S344:T344"/>
    <mergeCell ref="U344:V344"/>
    <mergeCell ref="B345:N345"/>
    <mergeCell ref="O345:P345"/>
    <mergeCell ref="Q345:R345"/>
    <mergeCell ref="S345:T345"/>
    <mergeCell ref="U345:V345"/>
    <mergeCell ref="C346:N346"/>
    <mergeCell ref="O346:P346"/>
    <mergeCell ref="Q346:R346"/>
    <mergeCell ref="S346:T346"/>
    <mergeCell ref="U346:V346"/>
    <mergeCell ref="B347:K348"/>
    <mergeCell ref="L347:N348"/>
    <mergeCell ref="Y324:Z324"/>
    <mergeCell ref="S330:T330"/>
    <mergeCell ref="A331:N331"/>
    <mergeCell ref="O331:P331"/>
    <mergeCell ref="Q331:R331"/>
    <mergeCell ref="S331:T331"/>
    <mergeCell ref="U331:V331"/>
    <mergeCell ref="W331:X331"/>
    <mergeCell ref="Y331:Z331"/>
    <mergeCell ref="B332:N332"/>
    <mergeCell ref="O332:P332"/>
    <mergeCell ref="Q332:R332"/>
    <mergeCell ref="S332:T332"/>
    <mergeCell ref="U332:V332"/>
    <mergeCell ref="W332:X332"/>
    <mergeCell ref="Y332:Z332"/>
    <mergeCell ref="A325:I328"/>
    <mergeCell ref="J325:L328"/>
    <mergeCell ref="M325:N326"/>
    <mergeCell ref="O325:P325"/>
    <mergeCell ref="Q325:R325"/>
    <mergeCell ref="S325:T325"/>
    <mergeCell ref="U325:Z330"/>
    <mergeCell ref="O326:P326"/>
    <mergeCell ref="Q326:R326"/>
    <mergeCell ref="S326:T326"/>
    <mergeCell ref="M327:N328"/>
    <mergeCell ref="O327:P327"/>
    <mergeCell ref="Q327:R327"/>
    <mergeCell ref="S327:T327"/>
    <mergeCell ref="O328:P328"/>
    <mergeCell ref="Q328:R328"/>
    <mergeCell ref="M321:N322"/>
    <mergeCell ref="O321:P321"/>
    <mergeCell ref="Q321:R321"/>
    <mergeCell ref="S321:T321"/>
    <mergeCell ref="U321:V321"/>
    <mergeCell ref="W321:X321"/>
    <mergeCell ref="Y321:Z321"/>
    <mergeCell ref="O322:P322"/>
    <mergeCell ref="Q322:R322"/>
    <mergeCell ref="S322:T322"/>
    <mergeCell ref="U322:V322"/>
    <mergeCell ref="W322:X322"/>
    <mergeCell ref="Y322:Z322"/>
    <mergeCell ref="O329:P329"/>
    <mergeCell ref="Q329:R329"/>
    <mergeCell ref="S329:T329"/>
    <mergeCell ref="B330:N330"/>
    <mergeCell ref="O330:P330"/>
    <mergeCell ref="Q330:R330"/>
    <mergeCell ref="A323:N323"/>
    <mergeCell ref="O323:P323"/>
    <mergeCell ref="Q323:R323"/>
    <mergeCell ref="S323:T323"/>
    <mergeCell ref="U323:V323"/>
    <mergeCell ref="W323:X323"/>
    <mergeCell ref="Y323:Z323"/>
    <mergeCell ref="B324:N324"/>
    <mergeCell ref="O324:P324"/>
    <mergeCell ref="Q324:R324"/>
    <mergeCell ref="S324:T324"/>
    <mergeCell ref="U324:V324"/>
    <mergeCell ref="W324:X324"/>
    <mergeCell ref="Q315:R315"/>
    <mergeCell ref="S315:T315"/>
    <mergeCell ref="O316:P316"/>
    <mergeCell ref="Q316:R316"/>
    <mergeCell ref="S316:T316"/>
    <mergeCell ref="A317:N317"/>
    <mergeCell ref="O317:P317"/>
    <mergeCell ref="Q317:R317"/>
    <mergeCell ref="S317:T317"/>
    <mergeCell ref="B318:N318"/>
    <mergeCell ref="O318:P318"/>
    <mergeCell ref="Y319:Z319"/>
    <mergeCell ref="O320:P320"/>
    <mergeCell ref="Q320:R320"/>
    <mergeCell ref="S320:T320"/>
    <mergeCell ref="U320:V320"/>
    <mergeCell ref="W320:X320"/>
    <mergeCell ref="Y320:Z320"/>
    <mergeCell ref="Y308:Z308"/>
    <mergeCell ref="M309:N310"/>
    <mergeCell ref="O309:P309"/>
    <mergeCell ref="Q309:R309"/>
    <mergeCell ref="S309:T309"/>
    <mergeCell ref="U309:V309"/>
    <mergeCell ref="W309:X309"/>
    <mergeCell ref="Y309:Z309"/>
    <mergeCell ref="O310:P310"/>
    <mergeCell ref="Q310:R310"/>
    <mergeCell ref="S310:T310"/>
    <mergeCell ref="S318:T318"/>
    <mergeCell ref="A319:I322"/>
    <mergeCell ref="J319:L322"/>
    <mergeCell ref="M319:N320"/>
    <mergeCell ref="O319:P319"/>
    <mergeCell ref="Q319:R319"/>
    <mergeCell ref="S319:T319"/>
    <mergeCell ref="U319:V319"/>
    <mergeCell ref="W319:X319"/>
    <mergeCell ref="A313:I316"/>
    <mergeCell ref="J313:L316"/>
    <mergeCell ref="M313:N314"/>
    <mergeCell ref="O313:P313"/>
    <mergeCell ref="Q313:R313"/>
    <mergeCell ref="S313:T313"/>
    <mergeCell ref="U313:Z318"/>
    <mergeCell ref="O314:P314"/>
    <mergeCell ref="Q314:R314"/>
    <mergeCell ref="S314:T314"/>
    <mergeCell ref="M315:N316"/>
    <mergeCell ref="O315:P315"/>
    <mergeCell ref="U310:V310"/>
    <mergeCell ref="W310:X310"/>
    <mergeCell ref="Y310:Z310"/>
    <mergeCell ref="A307:I310"/>
    <mergeCell ref="J307:L310"/>
    <mergeCell ref="M307:N308"/>
    <mergeCell ref="O307:P307"/>
    <mergeCell ref="Q307:R307"/>
    <mergeCell ref="S307:T307"/>
    <mergeCell ref="U307:V307"/>
    <mergeCell ref="W307:X307"/>
    <mergeCell ref="Q318:R318"/>
    <mergeCell ref="A311:N311"/>
    <mergeCell ref="O311:P311"/>
    <mergeCell ref="Q311:R311"/>
    <mergeCell ref="S311:T311"/>
    <mergeCell ref="U311:V311"/>
    <mergeCell ref="W311:X311"/>
    <mergeCell ref="Y311:Z311"/>
    <mergeCell ref="B312:N312"/>
    <mergeCell ref="O312:P312"/>
    <mergeCell ref="Q312:R312"/>
    <mergeCell ref="S312:T312"/>
    <mergeCell ref="U312:V312"/>
    <mergeCell ref="W312:X312"/>
    <mergeCell ref="Y312:Z312"/>
    <mergeCell ref="Y307:Z307"/>
    <mergeCell ref="O308:P308"/>
    <mergeCell ref="Q308:R308"/>
    <mergeCell ref="S308:T308"/>
    <mergeCell ref="U308:V308"/>
    <mergeCell ref="W308:X308"/>
    <mergeCell ref="A303:L304"/>
    <mergeCell ref="M303:N303"/>
    <mergeCell ref="M304:N304"/>
    <mergeCell ref="B305:L306"/>
    <mergeCell ref="M305:N305"/>
    <mergeCell ref="M306:N306"/>
    <mergeCell ref="O304:R304"/>
    <mergeCell ref="S304:T304"/>
    <mergeCell ref="U304:X304"/>
    <mergeCell ref="Y304:Z304"/>
    <mergeCell ref="O305:R305"/>
    <mergeCell ref="S305:T305"/>
    <mergeCell ref="U305:X305"/>
    <mergeCell ref="Y305:Z305"/>
    <mergeCell ref="O306:R306"/>
    <mergeCell ref="S306:T306"/>
    <mergeCell ref="U306:X306"/>
    <mergeCell ref="Y306:Z306"/>
    <mergeCell ref="O303:R303"/>
    <mergeCell ref="S303:T303"/>
    <mergeCell ref="U303:X303"/>
    <mergeCell ref="Y303:Z303"/>
    <mergeCell ref="Y288:Z288"/>
    <mergeCell ref="U289:X289"/>
    <mergeCell ref="Y289:Z289"/>
    <mergeCell ref="O290:R290"/>
    <mergeCell ref="S290:T290"/>
    <mergeCell ref="U290:X290"/>
    <mergeCell ref="Y290:Z290"/>
    <mergeCell ref="O291:R291"/>
    <mergeCell ref="S291:T291"/>
    <mergeCell ref="U291:X291"/>
    <mergeCell ref="Y291:Z291"/>
    <mergeCell ref="O292:R292"/>
    <mergeCell ref="S302:T302"/>
    <mergeCell ref="U302:X302"/>
    <mergeCell ref="Y302:Z302"/>
    <mergeCell ref="U293:X293"/>
    <mergeCell ref="U301:X301"/>
    <mergeCell ref="Y301:Z301"/>
    <mergeCell ref="O302:R302"/>
    <mergeCell ref="B282:N282"/>
    <mergeCell ref="O282:P282"/>
    <mergeCell ref="Q282:R282"/>
    <mergeCell ref="S282:T282"/>
    <mergeCell ref="U282:V282"/>
    <mergeCell ref="B283:N283"/>
    <mergeCell ref="O283:P283"/>
    <mergeCell ref="Q283:R283"/>
    <mergeCell ref="S283:T283"/>
    <mergeCell ref="U283:V283"/>
    <mergeCell ref="A291:L292"/>
    <mergeCell ref="M291:N291"/>
    <mergeCell ref="M292:N292"/>
    <mergeCell ref="B293:L294"/>
    <mergeCell ref="M293:N293"/>
    <mergeCell ref="M294:N294"/>
    <mergeCell ref="A287:L288"/>
    <mergeCell ref="M287:N287"/>
    <mergeCell ref="M288:N288"/>
    <mergeCell ref="B289:L290"/>
    <mergeCell ref="M289:N289"/>
    <mergeCell ref="M290:N290"/>
    <mergeCell ref="O287:R287"/>
    <mergeCell ref="S287:T287"/>
    <mergeCell ref="U287:X287"/>
    <mergeCell ref="O288:R288"/>
    <mergeCell ref="S288:T288"/>
    <mergeCell ref="U288:X288"/>
    <mergeCell ref="O289:R289"/>
    <mergeCell ref="S289:T289"/>
    <mergeCell ref="O293:R293"/>
    <mergeCell ref="S293:T293"/>
    <mergeCell ref="B280:N280"/>
    <mergeCell ref="O280:P280"/>
    <mergeCell ref="Q280:R280"/>
    <mergeCell ref="S280:T280"/>
    <mergeCell ref="U280:V280"/>
    <mergeCell ref="B281:N281"/>
    <mergeCell ref="O281:P281"/>
    <mergeCell ref="Q281:R281"/>
    <mergeCell ref="S281:T281"/>
    <mergeCell ref="U281:V281"/>
    <mergeCell ref="A272:A285"/>
    <mergeCell ref="B272:N272"/>
    <mergeCell ref="U272:V272"/>
    <mergeCell ref="W272:Z285"/>
    <mergeCell ref="C273:N273"/>
    <mergeCell ref="U273:V273"/>
    <mergeCell ref="B274:N274"/>
    <mergeCell ref="U274:V274"/>
    <mergeCell ref="C275:N275"/>
    <mergeCell ref="U275:V275"/>
    <mergeCell ref="B276:N276"/>
    <mergeCell ref="U276:V276"/>
    <mergeCell ref="C277:N277"/>
    <mergeCell ref="U277:V277"/>
    <mergeCell ref="B284:N284"/>
    <mergeCell ref="O284:P284"/>
    <mergeCell ref="Q284:R284"/>
    <mergeCell ref="S284:T284"/>
    <mergeCell ref="U284:V284"/>
    <mergeCell ref="C285:N285"/>
    <mergeCell ref="O285:P285"/>
    <mergeCell ref="Q285:R285"/>
    <mergeCell ref="B278:N278"/>
    <mergeCell ref="U278:V278"/>
    <mergeCell ref="C279:N279"/>
    <mergeCell ref="A270:N270"/>
    <mergeCell ref="O270:P270"/>
    <mergeCell ref="Q270:R270"/>
    <mergeCell ref="S270:T270"/>
    <mergeCell ref="U270:V270"/>
    <mergeCell ref="W270:X270"/>
    <mergeCell ref="Y270:Z270"/>
    <mergeCell ref="B271:N271"/>
    <mergeCell ref="O271:P271"/>
    <mergeCell ref="Q271:R271"/>
    <mergeCell ref="S271:T271"/>
    <mergeCell ref="U271:V271"/>
    <mergeCell ref="W271:X271"/>
    <mergeCell ref="Y271:Z271"/>
    <mergeCell ref="O273:R273"/>
    <mergeCell ref="S273:T273"/>
    <mergeCell ref="O274:R274"/>
    <mergeCell ref="S274:T274"/>
    <mergeCell ref="O275:R275"/>
    <mergeCell ref="S275:T275"/>
    <mergeCell ref="O276:R276"/>
    <mergeCell ref="S276:T276"/>
    <mergeCell ref="O277:R277"/>
    <mergeCell ref="S277:T277"/>
    <mergeCell ref="O278:R278"/>
    <mergeCell ref="S278:T278"/>
    <mergeCell ref="O279:R279"/>
    <mergeCell ref="S279:T279"/>
    <mergeCell ref="U279:V279"/>
    <mergeCell ref="Q263:R263"/>
    <mergeCell ref="S263:T263"/>
    <mergeCell ref="U263:V263"/>
    <mergeCell ref="W263:X263"/>
    <mergeCell ref="Y263:Z263"/>
    <mergeCell ref="A268:L269"/>
    <mergeCell ref="M268:N268"/>
    <mergeCell ref="O268:P268"/>
    <mergeCell ref="Q268:R268"/>
    <mergeCell ref="S268:T268"/>
    <mergeCell ref="U268:Z269"/>
    <mergeCell ref="M269:N269"/>
    <mergeCell ref="O269:P269"/>
    <mergeCell ref="Q269:R269"/>
    <mergeCell ref="S269:T269"/>
    <mergeCell ref="A266:L267"/>
    <mergeCell ref="M266:N266"/>
    <mergeCell ref="O266:P266"/>
    <mergeCell ref="Q266:R266"/>
    <mergeCell ref="S266:T266"/>
    <mergeCell ref="U266:V266"/>
    <mergeCell ref="W266:X266"/>
    <mergeCell ref="Y266:Z266"/>
    <mergeCell ref="M267:N267"/>
    <mergeCell ref="O267:P267"/>
    <mergeCell ref="Q267:R267"/>
    <mergeCell ref="S267:T267"/>
    <mergeCell ref="U267:V267"/>
    <mergeCell ref="W267:X267"/>
    <mergeCell ref="Y267:Z267"/>
    <mergeCell ref="B256:L257"/>
    <mergeCell ref="M256:N256"/>
    <mergeCell ref="M257:N257"/>
    <mergeCell ref="A258:L259"/>
    <mergeCell ref="M258:N258"/>
    <mergeCell ref="M259:N259"/>
    <mergeCell ref="B252:L253"/>
    <mergeCell ref="M252:N252"/>
    <mergeCell ref="M253:N253"/>
    <mergeCell ref="A254:L255"/>
    <mergeCell ref="M254:N254"/>
    <mergeCell ref="M255:N255"/>
    <mergeCell ref="O252:R252"/>
    <mergeCell ref="S252:T252"/>
    <mergeCell ref="U252:X252"/>
    <mergeCell ref="Y252:Z252"/>
    <mergeCell ref="A264:L265"/>
    <mergeCell ref="M264:N264"/>
    <mergeCell ref="O264:P264"/>
    <mergeCell ref="Q264:R264"/>
    <mergeCell ref="S264:T264"/>
    <mergeCell ref="U264:Z265"/>
    <mergeCell ref="M265:N265"/>
    <mergeCell ref="O265:P265"/>
    <mergeCell ref="Q265:R265"/>
    <mergeCell ref="S265:T265"/>
    <mergeCell ref="B260:L261"/>
    <mergeCell ref="M260:N260"/>
    <mergeCell ref="M261:N261"/>
    <mergeCell ref="A262:L263"/>
    <mergeCell ref="M262:N262"/>
    <mergeCell ref="O262:P262"/>
    <mergeCell ref="A250:L251"/>
    <mergeCell ref="M250:N250"/>
    <mergeCell ref="M251:N251"/>
    <mergeCell ref="O248:R248"/>
    <mergeCell ref="O249:R249"/>
    <mergeCell ref="S248:T248"/>
    <mergeCell ref="S249:T249"/>
    <mergeCell ref="Y248:Z248"/>
    <mergeCell ref="Y249:Z249"/>
    <mergeCell ref="U248:X248"/>
    <mergeCell ref="U249:X249"/>
    <mergeCell ref="O250:R250"/>
    <mergeCell ref="S250:T250"/>
    <mergeCell ref="U250:X250"/>
    <mergeCell ref="Y250:Z250"/>
    <mergeCell ref="O251:R251"/>
    <mergeCell ref="S251:T251"/>
    <mergeCell ref="U251:X251"/>
    <mergeCell ref="Y251:Z251"/>
    <mergeCell ref="B248:L249"/>
    <mergeCell ref="M248:N248"/>
    <mergeCell ref="M249:N249"/>
    <mergeCell ref="O245:P245"/>
    <mergeCell ref="A243:Z243"/>
    <mergeCell ref="O226:R226"/>
    <mergeCell ref="S226:T226"/>
    <mergeCell ref="U226:X226"/>
    <mergeCell ref="Y211:Z211"/>
    <mergeCell ref="O213:R213"/>
    <mergeCell ref="S213:T213"/>
    <mergeCell ref="U213:X213"/>
    <mergeCell ref="Y213:Z213"/>
    <mergeCell ref="O212:R212"/>
    <mergeCell ref="S212:T212"/>
    <mergeCell ref="K205:L205"/>
    <mergeCell ref="O205:R205"/>
    <mergeCell ref="S205:T205"/>
    <mergeCell ref="U205:X205"/>
    <mergeCell ref="Y205:Z205"/>
    <mergeCell ref="K207:L207"/>
    <mergeCell ref="O207:R207"/>
    <mergeCell ref="S207:T207"/>
    <mergeCell ref="M230:N230"/>
    <mergeCell ref="B234:H234"/>
    <mergeCell ref="I230:L230"/>
    <mergeCell ref="B235:H235"/>
    <mergeCell ref="Y226:Z226"/>
    <mergeCell ref="K224:L224"/>
    <mergeCell ref="O235:Z235"/>
    <mergeCell ref="K227:L227"/>
    <mergeCell ref="O227:R227"/>
    <mergeCell ref="U211:X211"/>
    <mergeCell ref="I211:J218"/>
    <mergeCell ref="M210:N212"/>
    <mergeCell ref="C239:H239"/>
    <mergeCell ref="B238:H238"/>
    <mergeCell ref="B222:B226"/>
    <mergeCell ref="K222:L222"/>
    <mergeCell ref="O222:R222"/>
    <mergeCell ref="O223:R223"/>
    <mergeCell ref="S223:T223"/>
    <mergeCell ref="U223:X223"/>
    <mergeCell ref="Y223:Z223"/>
    <mergeCell ref="K225:L225"/>
    <mergeCell ref="O225:R225"/>
    <mergeCell ref="S225:T225"/>
    <mergeCell ref="U225:X225"/>
    <mergeCell ref="Y225:Z225"/>
    <mergeCell ref="K226:L226"/>
    <mergeCell ref="B237:H237"/>
    <mergeCell ref="I237:J237"/>
    <mergeCell ref="O239:Z239"/>
    <mergeCell ref="K237:L237"/>
    <mergeCell ref="M237:N237"/>
    <mergeCell ref="O237:Z237"/>
    <mergeCell ref="K238:L238"/>
    <mergeCell ref="I238:J238"/>
    <mergeCell ref="I239:L240"/>
    <mergeCell ref="O240:Z240"/>
    <mergeCell ref="I234:J234"/>
    <mergeCell ref="B233:H233"/>
    <mergeCell ref="O233:Z233"/>
    <mergeCell ref="I233:J233"/>
    <mergeCell ref="K233:L233"/>
    <mergeCell ref="M233:N233"/>
    <mergeCell ref="K234:L234"/>
    <mergeCell ref="A246:L247"/>
    <mergeCell ref="M246:N246"/>
    <mergeCell ref="M247:N247"/>
    <mergeCell ref="S247:T247"/>
    <mergeCell ref="U246:X246"/>
    <mergeCell ref="Y246:Z246"/>
    <mergeCell ref="Y247:Z247"/>
    <mergeCell ref="U247:X247"/>
    <mergeCell ref="K202:L202"/>
    <mergeCell ref="O202:R202"/>
    <mergeCell ref="S202:T202"/>
    <mergeCell ref="U202:X202"/>
    <mergeCell ref="Y202:Z202"/>
    <mergeCell ref="K204:L204"/>
    <mergeCell ref="O204:R204"/>
    <mergeCell ref="S204:T204"/>
    <mergeCell ref="U204:X204"/>
    <mergeCell ref="Y204:Z204"/>
    <mergeCell ref="C240:H240"/>
    <mergeCell ref="M240:N240"/>
    <mergeCell ref="M239:N239"/>
    <mergeCell ref="Q245:R245"/>
    <mergeCell ref="S245:T245"/>
    <mergeCell ref="U245:V245"/>
    <mergeCell ref="W245:X245"/>
    <mergeCell ref="Y245:Z245"/>
    <mergeCell ref="S222:T222"/>
    <mergeCell ref="U222:X222"/>
    <mergeCell ref="A245:N245"/>
    <mergeCell ref="B241:H241"/>
    <mergeCell ref="O236:Z236"/>
    <mergeCell ref="W227:Z227"/>
    <mergeCell ref="I125:J125"/>
    <mergeCell ref="K125:L125"/>
    <mergeCell ref="K137:L137"/>
    <mergeCell ref="E127:F127"/>
    <mergeCell ref="G127:H127"/>
    <mergeCell ref="B213:B218"/>
    <mergeCell ref="I127:J127"/>
    <mergeCell ref="K127:L127"/>
    <mergeCell ref="S146:T146"/>
    <mergeCell ref="U146:V146"/>
    <mergeCell ref="W146:X146"/>
    <mergeCell ref="Y146:Z146"/>
    <mergeCell ref="I147:J147"/>
    <mergeCell ref="K147:L147"/>
    <mergeCell ref="O137:R137"/>
    <mergeCell ref="O138:R138"/>
    <mergeCell ref="S137:T137"/>
    <mergeCell ref="S138:T138"/>
    <mergeCell ref="K218:L218"/>
    <mergeCell ref="U181:V181"/>
    <mergeCell ref="S185:T185"/>
    <mergeCell ref="U185:X185"/>
    <mergeCell ref="K165:L165"/>
    <mergeCell ref="M165:N165"/>
    <mergeCell ref="K185:L185"/>
    <mergeCell ref="O215:R215"/>
    <mergeCell ref="S215:T215"/>
    <mergeCell ref="O218:R218"/>
    <mergeCell ref="S218:T218"/>
    <mergeCell ref="U218:V218"/>
    <mergeCell ref="K214:L214"/>
    <mergeCell ref="K216:L216"/>
    <mergeCell ref="A231:A232"/>
    <mergeCell ref="B231:H232"/>
    <mergeCell ref="I231:J231"/>
    <mergeCell ref="K231:L231"/>
    <mergeCell ref="M231:N231"/>
    <mergeCell ref="O231:Z231"/>
    <mergeCell ref="I232:J232"/>
    <mergeCell ref="K232:L232"/>
    <mergeCell ref="M232:N232"/>
    <mergeCell ref="O232:Z232"/>
    <mergeCell ref="G126:H126"/>
    <mergeCell ref="I126:J126"/>
    <mergeCell ref="K126:L126"/>
    <mergeCell ref="A127:B127"/>
    <mergeCell ref="C127:D127"/>
    <mergeCell ref="Y220:Z220"/>
    <mergeCell ref="K217:L217"/>
    <mergeCell ref="O210:R210"/>
    <mergeCell ref="M151:N151"/>
    <mergeCell ref="W139:Z139"/>
    <mergeCell ref="M164:N164"/>
    <mergeCell ref="A137:A139"/>
    <mergeCell ref="C222:H224"/>
    <mergeCell ref="C225:H227"/>
    <mergeCell ref="I219:J227"/>
    <mergeCell ref="M219:N227"/>
    <mergeCell ref="O221:R221"/>
    <mergeCell ref="Y198:Z198"/>
    <mergeCell ref="I201:J209"/>
    <mergeCell ref="C204:H206"/>
    <mergeCell ref="B219:H220"/>
    <mergeCell ref="K213:L213"/>
    <mergeCell ref="A116:E116"/>
    <mergeCell ref="F116:P116"/>
    <mergeCell ref="A115:E115"/>
    <mergeCell ref="F115:P115"/>
    <mergeCell ref="A126:B126"/>
    <mergeCell ref="C126:D126"/>
    <mergeCell ref="E126:F126"/>
    <mergeCell ref="A119:K119"/>
    <mergeCell ref="L119:M119"/>
    <mergeCell ref="O119:P119"/>
    <mergeCell ref="A121:K121"/>
    <mergeCell ref="L121:M121"/>
    <mergeCell ref="O121:P121"/>
    <mergeCell ref="A123:G123"/>
    <mergeCell ref="I97:N97"/>
    <mergeCell ref="F99:H99"/>
    <mergeCell ref="I99:N99"/>
    <mergeCell ref="O99:Z99"/>
    <mergeCell ref="I100:N100"/>
    <mergeCell ref="O100:Z100"/>
    <mergeCell ref="I101:N101"/>
    <mergeCell ref="C124:D124"/>
    <mergeCell ref="E124:F124"/>
    <mergeCell ref="G124:H124"/>
    <mergeCell ref="I124:J124"/>
    <mergeCell ref="K124:L124"/>
    <mergeCell ref="W124:Z125"/>
    <mergeCell ref="W126:Z127"/>
    <mergeCell ref="A125:B125"/>
    <mergeCell ref="C125:D125"/>
    <mergeCell ref="E125:F125"/>
    <mergeCell ref="G125:H125"/>
    <mergeCell ref="B93:G93"/>
    <mergeCell ref="O95:Z95"/>
    <mergeCell ref="O96:Z96"/>
    <mergeCell ref="B86:E86"/>
    <mergeCell ref="B87:E89"/>
    <mergeCell ref="F87:M88"/>
    <mergeCell ref="N87:O88"/>
    <mergeCell ref="F89:K89"/>
    <mergeCell ref="F85:X85"/>
    <mergeCell ref="F86:X86"/>
    <mergeCell ref="Q87:U88"/>
    <mergeCell ref="W87:X88"/>
    <mergeCell ref="Q89:T89"/>
    <mergeCell ref="U89:X89"/>
    <mergeCell ref="B85:E85"/>
    <mergeCell ref="A114:E114"/>
    <mergeCell ref="F114:P114"/>
    <mergeCell ref="I95:N95"/>
    <mergeCell ref="I96:N96"/>
    <mergeCell ref="F95:H95"/>
    <mergeCell ref="O101:Z101"/>
    <mergeCell ref="O97:Z97"/>
    <mergeCell ref="B103:Z103"/>
    <mergeCell ref="B104:Z104"/>
    <mergeCell ref="B105:Z105"/>
    <mergeCell ref="B106:Z106"/>
    <mergeCell ref="B107:Z107"/>
    <mergeCell ref="B110:Z110"/>
    <mergeCell ref="B111:Z111"/>
    <mergeCell ref="N61:T61"/>
    <mergeCell ref="N62:T62"/>
    <mergeCell ref="N64:T64"/>
    <mergeCell ref="N65:T65"/>
    <mergeCell ref="N63:T63"/>
    <mergeCell ref="N66:T66"/>
    <mergeCell ref="N67:T67"/>
    <mergeCell ref="N68:T68"/>
    <mergeCell ref="N69:T69"/>
    <mergeCell ref="N70:T70"/>
    <mergeCell ref="N71:T71"/>
    <mergeCell ref="N72:T72"/>
    <mergeCell ref="N73:T73"/>
    <mergeCell ref="N74:T74"/>
    <mergeCell ref="B91:E91"/>
    <mergeCell ref="L89:O89"/>
    <mergeCell ref="B90:E90"/>
    <mergeCell ref="F90:K90"/>
    <mergeCell ref="L90:N90"/>
    <mergeCell ref="O90:X90"/>
    <mergeCell ref="F91:X91"/>
    <mergeCell ref="N77:T77"/>
    <mergeCell ref="N78:T78"/>
    <mergeCell ref="N79:T79"/>
    <mergeCell ref="N80:T80"/>
    <mergeCell ref="N81:T81"/>
    <mergeCell ref="N82:T82"/>
    <mergeCell ref="N76:T76"/>
    <mergeCell ref="N75:T75"/>
    <mergeCell ref="N48:T48"/>
    <mergeCell ref="N31:T31"/>
    <mergeCell ref="N32:T32"/>
    <mergeCell ref="N33:T33"/>
    <mergeCell ref="N49:T49"/>
    <mergeCell ref="N50:T50"/>
    <mergeCell ref="N51:T51"/>
    <mergeCell ref="N52:T52"/>
    <mergeCell ref="N34:T34"/>
    <mergeCell ref="N35:T35"/>
    <mergeCell ref="N37:T37"/>
    <mergeCell ref="N36:T36"/>
    <mergeCell ref="N53:T53"/>
    <mergeCell ref="N54:T54"/>
    <mergeCell ref="N55:T55"/>
    <mergeCell ref="N56:T56"/>
    <mergeCell ref="N38:T38"/>
    <mergeCell ref="N39:T39"/>
    <mergeCell ref="N40:T40"/>
    <mergeCell ref="N41:T41"/>
    <mergeCell ref="N42:T42"/>
    <mergeCell ref="N43:T43"/>
    <mergeCell ref="N44:T44"/>
    <mergeCell ref="N45:T45"/>
    <mergeCell ref="N47:T47"/>
    <mergeCell ref="N46:T46"/>
    <mergeCell ref="A124:B124"/>
    <mergeCell ref="N57:T57"/>
    <mergeCell ref="N58:T58"/>
    <mergeCell ref="N59:T59"/>
    <mergeCell ref="N60:T60"/>
    <mergeCell ref="C216:H218"/>
    <mergeCell ref="K215:L215"/>
    <mergeCell ref="A136:H136"/>
    <mergeCell ref="I136:L136"/>
    <mergeCell ref="M136:N136"/>
    <mergeCell ref="O136:P136"/>
    <mergeCell ref="Q136:R136"/>
    <mergeCell ref="S136:T136"/>
    <mergeCell ref="A181:H181"/>
    <mergeCell ref="I181:L181"/>
    <mergeCell ref="A177:A178"/>
    <mergeCell ref="I177:J178"/>
    <mergeCell ref="B176:H176"/>
    <mergeCell ref="I176:J176"/>
    <mergeCell ref="K176:L176"/>
    <mergeCell ref="A146:H146"/>
    <mergeCell ref="C174:H174"/>
    <mergeCell ref="I174:L175"/>
    <mergeCell ref="M174:N174"/>
    <mergeCell ref="O174:Z174"/>
    <mergeCell ref="C175:H175"/>
    <mergeCell ref="M175:N175"/>
    <mergeCell ref="O175:Z175"/>
    <mergeCell ref="Y137:Z137"/>
    <mergeCell ref="K138:L138"/>
    <mergeCell ref="U138:X138"/>
    <mergeCell ref="Y138:Z138"/>
    <mergeCell ref="T1:U1"/>
    <mergeCell ref="A3:Z3"/>
    <mergeCell ref="I4:J4"/>
    <mergeCell ref="B6:G6"/>
    <mergeCell ref="O9:Z9"/>
    <mergeCell ref="O11:Z11"/>
    <mergeCell ref="O12:Z12"/>
    <mergeCell ref="O13:Z13"/>
    <mergeCell ref="H9:N9"/>
    <mergeCell ref="H10:N10"/>
    <mergeCell ref="H11:N11"/>
    <mergeCell ref="H12:N12"/>
    <mergeCell ref="H13:N13"/>
    <mergeCell ref="N28:T28"/>
    <mergeCell ref="N29:T29"/>
    <mergeCell ref="N30:T30"/>
    <mergeCell ref="O10:W10"/>
    <mergeCell ref="X10:Z10"/>
    <mergeCell ref="H14:N14"/>
    <mergeCell ref="H15:N15"/>
    <mergeCell ref="H16:N16"/>
    <mergeCell ref="N27:T27"/>
    <mergeCell ref="O14:Z14"/>
    <mergeCell ref="O15:Z15"/>
    <mergeCell ref="O16:Z16"/>
    <mergeCell ref="A18:Z19"/>
    <mergeCell ref="J21:T21"/>
    <mergeCell ref="N23:T23"/>
    <mergeCell ref="N24:T24"/>
    <mergeCell ref="N25:T25"/>
    <mergeCell ref="H123:Q123"/>
    <mergeCell ref="A120:K120"/>
    <mergeCell ref="L120:M120"/>
    <mergeCell ref="O120:P120"/>
    <mergeCell ref="O172:Z172"/>
    <mergeCell ref="O190:Z190"/>
    <mergeCell ref="C191:H191"/>
    <mergeCell ref="M191:N191"/>
    <mergeCell ref="O191:Z191"/>
    <mergeCell ref="I171:L172"/>
    <mergeCell ref="U136:V136"/>
    <mergeCell ref="B163:H163"/>
    <mergeCell ref="M166:N166"/>
    <mergeCell ref="W136:X136"/>
    <mergeCell ref="Y136:Z136"/>
    <mergeCell ref="I146:L146"/>
    <mergeCell ref="M146:N146"/>
    <mergeCell ref="O146:P146"/>
    <mergeCell ref="M176:N176"/>
    <mergeCell ref="O176:Z176"/>
    <mergeCell ref="K177:L177"/>
    <mergeCell ref="O177:Z178"/>
    <mergeCell ref="M177:N178"/>
    <mergeCell ref="K178:L178"/>
    <mergeCell ref="O182:Z182"/>
    <mergeCell ref="I182:L182"/>
    <mergeCell ref="I173:L173"/>
    <mergeCell ref="M173:N173"/>
    <mergeCell ref="O173:Z173"/>
    <mergeCell ref="Y185:Z185"/>
    <mergeCell ref="O189:Z189"/>
    <mergeCell ref="U183:X183"/>
    <mergeCell ref="M234:N234"/>
    <mergeCell ref="O234:Z234"/>
    <mergeCell ref="M235:N235"/>
    <mergeCell ref="M236:N236"/>
    <mergeCell ref="W230:X230"/>
    <mergeCell ref="O230:P230"/>
    <mergeCell ref="Q230:R230"/>
    <mergeCell ref="S230:T230"/>
    <mergeCell ref="U230:V230"/>
    <mergeCell ref="I235:L235"/>
    <mergeCell ref="I236:L236"/>
    <mergeCell ref="S221:T221"/>
    <mergeCell ref="U221:V221"/>
    <mergeCell ref="O224:R224"/>
    <mergeCell ref="S224:T224"/>
    <mergeCell ref="U224:V224"/>
    <mergeCell ref="W224:Z224"/>
    <mergeCell ref="Y222:Z222"/>
    <mergeCell ref="K223:L223"/>
    <mergeCell ref="S227:T227"/>
    <mergeCell ref="U227:V227"/>
    <mergeCell ref="O217:R217"/>
    <mergeCell ref="S217:T217"/>
    <mergeCell ref="U215:V215"/>
    <mergeCell ref="W215:Z215"/>
    <mergeCell ref="U217:X217"/>
    <mergeCell ref="Y217:Z217"/>
    <mergeCell ref="Y216:Z216"/>
    <mergeCell ref="U216:X216"/>
    <mergeCell ref="K212:L212"/>
    <mergeCell ref="O216:R216"/>
    <mergeCell ref="S216:T216"/>
    <mergeCell ref="K198:L198"/>
    <mergeCell ref="O198:R198"/>
    <mergeCell ref="B190:B191"/>
    <mergeCell ref="Y230:Z230"/>
    <mergeCell ref="W221:Z221"/>
    <mergeCell ref="K220:L220"/>
    <mergeCell ref="O220:R220"/>
    <mergeCell ref="S220:T220"/>
    <mergeCell ref="U220:X220"/>
    <mergeCell ref="A230:H230"/>
    <mergeCell ref="A210:A211"/>
    <mergeCell ref="I210:J210"/>
    <mergeCell ref="K219:L219"/>
    <mergeCell ref="O219:R219"/>
    <mergeCell ref="S219:T219"/>
    <mergeCell ref="U219:X219"/>
    <mergeCell ref="Y219:Z219"/>
    <mergeCell ref="U210:X210"/>
    <mergeCell ref="Y210:Z210"/>
    <mergeCell ref="O211:R211"/>
    <mergeCell ref="S211:T211"/>
    <mergeCell ref="B210:H211"/>
    <mergeCell ref="C213:H215"/>
    <mergeCell ref="O192:R192"/>
    <mergeCell ref="S192:T192"/>
    <mergeCell ref="U192:X192"/>
    <mergeCell ref="Y192:Z192"/>
    <mergeCell ref="O193:R193"/>
    <mergeCell ref="S193:T193"/>
    <mergeCell ref="B137:H139"/>
    <mergeCell ref="C167:H168"/>
    <mergeCell ref="M167:N167"/>
    <mergeCell ref="O167:T167"/>
    <mergeCell ref="C171:H171"/>
    <mergeCell ref="B173:H173"/>
    <mergeCell ref="B171:B172"/>
    <mergeCell ref="M171:N171"/>
    <mergeCell ref="O171:Z171"/>
    <mergeCell ref="Q146:R146"/>
    <mergeCell ref="U137:X137"/>
    <mergeCell ref="I164:J168"/>
    <mergeCell ref="I163:J163"/>
    <mergeCell ref="B165:B167"/>
    <mergeCell ref="I152:J153"/>
    <mergeCell ref="K152:L152"/>
    <mergeCell ref="M152:N152"/>
    <mergeCell ref="K153:L153"/>
    <mergeCell ref="O155:Z155"/>
    <mergeCell ref="C156:H156"/>
    <mergeCell ref="Y158:Z158"/>
    <mergeCell ref="M163:N163"/>
    <mergeCell ref="M156:N156"/>
    <mergeCell ref="K158:L158"/>
    <mergeCell ref="I148:J149"/>
    <mergeCell ref="M153:N153"/>
    <mergeCell ref="K157:L157"/>
    <mergeCell ref="U139:V139"/>
    <mergeCell ref="I137:J139"/>
    <mergeCell ref="M137:N139"/>
    <mergeCell ref="U148:X148"/>
    <mergeCell ref="O161:T161"/>
    <mergeCell ref="A183:A184"/>
    <mergeCell ref="I184:J188"/>
    <mergeCell ref="A192:A193"/>
    <mergeCell ref="B192:H193"/>
    <mergeCell ref="I192:J192"/>
    <mergeCell ref="K192:L192"/>
    <mergeCell ref="I193:J193"/>
    <mergeCell ref="I183:J183"/>
    <mergeCell ref="K183:L183"/>
    <mergeCell ref="O158:T158"/>
    <mergeCell ref="U158:X158"/>
    <mergeCell ref="M189:N189"/>
    <mergeCell ref="O150:Z153"/>
    <mergeCell ref="I154:J154"/>
    <mergeCell ref="K154:L154"/>
    <mergeCell ref="B154:H154"/>
    <mergeCell ref="M154:N154"/>
    <mergeCell ref="O154:Z154"/>
    <mergeCell ref="B155:B156"/>
    <mergeCell ref="C155:H155"/>
    <mergeCell ref="I155:L156"/>
    <mergeCell ref="B157:H157"/>
    <mergeCell ref="M157:N157"/>
    <mergeCell ref="M155:N155"/>
    <mergeCell ref="Y160:Z160"/>
    <mergeCell ref="S181:T181"/>
    <mergeCell ref="I157:J157"/>
    <mergeCell ref="K187:L187"/>
    <mergeCell ref="C185:H186"/>
    <mergeCell ref="K184:L184"/>
    <mergeCell ref="U167:X167"/>
    <mergeCell ref="M182:N182"/>
    <mergeCell ref="B183:H184"/>
    <mergeCell ref="B159:B161"/>
    <mergeCell ref="M159:N159"/>
    <mergeCell ref="M161:N161"/>
    <mergeCell ref="C159:H160"/>
    <mergeCell ref="C161:H162"/>
    <mergeCell ref="I159:J162"/>
    <mergeCell ref="K159:L159"/>
    <mergeCell ref="K160:L160"/>
    <mergeCell ref="K161:L161"/>
    <mergeCell ref="K162:L162"/>
    <mergeCell ref="C165:H166"/>
    <mergeCell ref="O164:T164"/>
    <mergeCell ref="U164:X164"/>
    <mergeCell ref="B177:H178"/>
    <mergeCell ref="B182:H182"/>
    <mergeCell ref="K164:L164"/>
    <mergeCell ref="S183:T183"/>
    <mergeCell ref="O183:R183"/>
    <mergeCell ref="O184:R184"/>
    <mergeCell ref="A147:A148"/>
    <mergeCell ref="B147:H148"/>
    <mergeCell ref="M147:Z147"/>
    <mergeCell ref="O148:T148"/>
    <mergeCell ref="O149:T149"/>
    <mergeCell ref="K148:L148"/>
    <mergeCell ref="M148:N149"/>
    <mergeCell ref="I150:J151"/>
    <mergeCell ref="K150:L150"/>
    <mergeCell ref="M150:N150"/>
    <mergeCell ref="K151:L151"/>
    <mergeCell ref="O253:R253"/>
    <mergeCell ref="S253:T253"/>
    <mergeCell ref="U253:X253"/>
    <mergeCell ref="Y253:Z253"/>
    <mergeCell ref="B174:B175"/>
    <mergeCell ref="Y183:Z183"/>
    <mergeCell ref="Y181:Z181"/>
    <mergeCell ref="C172:H172"/>
    <mergeCell ref="M172:N172"/>
    <mergeCell ref="O186:R186"/>
    <mergeCell ref="S186:T186"/>
    <mergeCell ref="U186:X186"/>
    <mergeCell ref="Y186:Z186"/>
    <mergeCell ref="O187:R187"/>
    <mergeCell ref="S187:T187"/>
    <mergeCell ref="U187:X187"/>
    <mergeCell ref="B195:B199"/>
    <mergeCell ref="K195:L195"/>
    <mergeCell ref="B204:B208"/>
    <mergeCell ref="B189:H189"/>
    <mergeCell ref="I189:L189"/>
    <mergeCell ref="O254:R254"/>
    <mergeCell ref="S254:T254"/>
    <mergeCell ref="U254:X254"/>
    <mergeCell ref="Y254:Z254"/>
    <mergeCell ref="O169:Z170"/>
    <mergeCell ref="M185:N188"/>
    <mergeCell ref="M183:N184"/>
    <mergeCell ref="M238:N238"/>
    <mergeCell ref="O238:Z238"/>
    <mergeCell ref="A242:Z242"/>
    <mergeCell ref="I241:L241"/>
    <mergeCell ref="M241:N241"/>
    <mergeCell ref="O241:Z241"/>
    <mergeCell ref="B236:H236"/>
    <mergeCell ref="A169:A170"/>
    <mergeCell ref="B169:H170"/>
    <mergeCell ref="M169:N170"/>
    <mergeCell ref="I169:J170"/>
    <mergeCell ref="K169:L170"/>
    <mergeCell ref="A201:A202"/>
    <mergeCell ref="B201:H202"/>
    <mergeCell ref="K201:L201"/>
    <mergeCell ref="A219:A220"/>
    <mergeCell ref="Y187:Z187"/>
    <mergeCell ref="O188:R188"/>
    <mergeCell ref="S188:T188"/>
    <mergeCell ref="U188:X188"/>
    <mergeCell ref="U193:X193"/>
    <mergeCell ref="Y193:Z193"/>
    <mergeCell ref="C190:H190"/>
    <mergeCell ref="B185:B188"/>
    <mergeCell ref="C187:H188"/>
    <mergeCell ref="O255:R255"/>
    <mergeCell ref="S255:T255"/>
    <mergeCell ref="U255:X255"/>
    <mergeCell ref="Y255:Z255"/>
    <mergeCell ref="O256:R256"/>
    <mergeCell ref="S256:T256"/>
    <mergeCell ref="U256:X256"/>
    <mergeCell ref="Y256:Z256"/>
    <mergeCell ref="O257:R257"/>
    <mergeCell ref="S257:T257"/>
    <mergeCell ref="U257:X257"/>
    <mergeCell ref="Y257:Z257"/>
    <mergeCell ref="O258:R258"/>
    <mergeCell ref="S258:T258"/>
    <mergeCell ref="U258:X258"/>
    <mergeCell ref="Y258:Z258"/>
    <mergeCell ref="O259:R259"/>
    <mergeCell ref="S259:T259"/>
    <mergeCell ref="U259:X259"/>
    <mergeCell ref="Y259:Z259"/>
    <mergeCell ref="B301:L302"/>
    <mergeCell ref="M301:N301"/>
    <mergeCell ref="M302:N302"/>
    <mergeCell ref="A295:L296"/>
    <mergeCell ref="M295:N295"/>
    <mergeCell ref="M296:N296"/>
    <mergeCell ref="B297:L298"/>
    <mergeCell ref="M297:N297"/>
    <mergeCell ref="M298:N298"/>
    <mergeCell ref="O260:R260"/>
    <mergeCell ref="S260:T260"/>
    <mergeCell ref="U260:X260"/>
    <mergeCell ref="Y260:Z260"/>
    <mergeCell ref="O261:R261"/>
    <mergeCell ref="S261:T261"/>
    <mergeCell ref="U261:X261"/>
    <mergeCell ref="Y261:Z261"/>
    <mergeCell ref="O272:R272"/>
    <mergeCell ref="S272:T272"/>
    <mergeCell ref="Q262:R262"/>
    <mergeCell ref="S262:T262"/>
    <mergeCell ref="U262:V262"/>
    <mergeCell ref="W262:X262"/>
    <mergeCell ref="Y262:Z262"/>
    <mergeCell ref="S292:T292"/>
    <mergeCell ref="U292:X292"/>
    <mergeCell ref="Y292:Z292"/>
    <mergeCell ref="S285:T285"/>
    <mergeCell ref="U285:V285"/>
    <mergeCell ref="Y287:Z287"/>
    <mergeCell ref="M263:N263"/>
    <mergeCell ref="O263:P263"/>
    <mergeCell ref="S294:T294"/>
    <mergeCell ref="U294:X294"/>
    <mergeCell ref="Y294:Z294"/>
    <mergeCell ref="O295:R295"/>
    <mergeCell ref="S295:T295"/>
    <mergeCell ref="U295:X295"/>
    <mergeCell ref="Y295:Z295"/>
    <mergeCell ref="O296:R296"/>
    <mergeCell ref="S296:T296"/>
    <mergeCell ref="U296:X296"/>
    <mergeCell ref="Y296:Z296"/>
    <mergeCell ref="O297:R297"/>
    <mergeCell ref="S297:T297"/>
    <mergeCell ref="U297:X297"/>
    <mergeCell ref="Y297:Z297"/>
    <mergeCell ref="A299:L300"/>
    <mergeCell ref="M299:N299"/>
    <mergeCell ref="M300:N300"/>
    <mergeCell ref="O298:R298"/>
    <mergeCell ref="S298:T298"/>
    <mergeCell ref="U298:X298"/>
    <mergeCell ref="Y298:Z298"/>
    <mergeCell ref="A333:A376"/>
    <mergeCell ref="B333:N333"/>
    <mergeCell ref="C334:N334"/>
    <mergeCell ref="B335:N335"/>
    <mergeCell ref="C336:N336"/>
    <mergeCell ref="B337:N337"/>
    <mergeCell ref="C338:N338"/>
    <mergeCell ref="B339:N339"/>
    <mergeCell ref="C340:N340"/>
    <mergeCell ref="B341:N341"/>
    <mergeCell ref="O339:R339"/>
    <mergeCell ref="S339:T339"/>
    <mergeCell ref="O340:R340"/>
    <mergeCell ref="S340:T340"/>
    <mergeCell ref="O337:R337"/>
    <mergeCell ref="S337:T337"/>
    <mergeCell ref="O338:R338"/>
    <mergeCell ref="S338:T338"/>
    <mergeCell ref="O335:R335"/>
    <mergeCell ref="S335:T335"/>
    <mergeCell ref="O336:R336"/>
    <mergeCell ref="S336:T336"/>
    <mergeCell ref="O333:R333"/>
    <mergeCell ref="S333:T333"/>
    <mergeCell ref="O334:R334"/>
    <mergeCell ref="S334:T334"/>
    <mergeCell ref="B343:K344"/>
    <mergeCell ref="L343:N344"/>
    <mergeCell ref="O343:P343"/>
    <mergeCell ref="Q343:R343"/>
    <mergeCell ref="C350:N350"/>
    <mergeCell ref="O350:P350"/>
    <mergeCell ref="M213:N215"/>
    <mergeCell ref="M216:N218"/>
    <mergeCell ref="C342:N342"/>
    <mergeCell ref="W333:Z376"/>
    <mergeCell ref="U333:V333"/>
    <mergeCell ref="U334:V334"/>
    <mergeCell ref="U335:V335"/>
    <mergeCell ref="U336:V336"/>
    <mergeCell ref="U337:V337"/>
    <mergeCell ref="U338:V338"/>
    <mergeCell ref="U339:V339"/>
    <mergeCell ref="U340:V340"/>
    <mergeCell ref="U341:V341"/>
    <mergeCell ref="U342:V342"/>
    <mergeCell ref="M192:N194"/>
    <mergeCell ref="O341:R341"/>
    <mergeCell ref="S341:T341"/>
    <mergeCell ref="O342:R342"/>
    <mergeCell ref="S342:T342"/>
    <mergeCell ref="S343:T343"/>
    <mergeCell ref="O299:R299"/>
    <mergeCell ref="S299:T299"/>
    <mergeCell ref="U299:X299"/>
    <mergeCell ref="Y299:Z299"/>
    <mergeCell ref="O300:R300"/>
    <mergeCell ref="S300:T300"/>
    <mergeCell ref="U300:X300"/>
    <mergeCell ref="Y300:Z300"/>
    <mergeCell ref="O301:R301"/>
    <mergeCell ref="S301:T301"/>
    <mergeCell ref="Y293:Z293"/>
    <mergeCell ref="O294:R294"/>
  </mergeCells>
  <phoneticPr fontId="1"/>
  <dataValidations count="29">
    <dataValidation type="list" allowBlank="1" showInputMessage="1" showErrorMessage="1" sqref="F116:P116">
      <formula1>$AA$116:$AH$116</formula1>
    </dataValidation>
    <dataValidation type="list" allowBlank="1" showInputMessage="1" showErrorMessage="1" sqref="L119:M121 O119:P121">
      <formula1>$AA$119:$IU$119</formula1>
    </dataValidation>
    <dataValidation type="list" allowBlank="1" showInputMessage="1" showErrorMessage="1" sqref="U134 X134">
      <formula1>$AA$134:$AL$134</formula1>
    </dataValidation>
    <dataValidation type="list" allowBlank="1" showInputMessage="1" showErrorMessage="1" sqref="A3:Z3">
      <formula1>$AA$6:$AD$6</formula1>
    </dataValidation>
    <dataValidation type="list" allowBlank="1" showInputMessage="1" showErrorMessage="1" sqref="F90:K90">
      <formula1>$AA$90:$AB$90</formula1>
    </dataValidation>
    <dataValidation type="list" allowBlank="1" showInputMessage="1" showErrorMessage="1" sqref="N87:P88">
      <formula1>$AA$87:$AC$87</formula1>
    </dataValidation>
    <dataValidation type="list" allowBlank="1" showInputMessage="1" showErrorMessage="1" sqref="A18:Z19">
      <formula1>$AA$18:$AF$18</formula1>
    </dataValidation>
    <dataValidation type="list" allowBlank="1" showInputMessage="1" showErrorMessage="1" sqref="Y1">
      <formula1>$AA$3:$BE$3</formula1>
    </dataValidation>
    <dataValidation type="list" allowBlank="1" showInputMessage="1" showErrorMessage="1" sqref="W1 M4 P4">
      <formula1>$AA$2:$AL$2</formula1>
    </dataValidation>
    <dataValidation type="list" allowBlank="1" showInputMessage="1" showErrorMessage="1" sqref="T1:U1 I4:J4">
      <formula1>$AA$1:$AJ$1</formula1>
    </dataValidation>
    <dataValidation type="list" allowBlank="1" showInputMessage="1" showErrorMessage="1" sqref="K238">
      <formula1>$AA$231:$AD$231</formula1>
    </dataValidation>
    <dataValidation type="list" allowBlank="1" showInputMessage="1" showErrorMessage="1" sqref="K231:L232">
      <formula1>$AA$214:$AU$214</formula1>
    </dataValidation>
    <dataValidation type="list" allowBlank="1" showInputMessage="1" showErrorMessage="1" sqref="B103:Z107">
      <formula1>$AA$103:$AF$103</formula1>
    </dataValidation>
    <dataValidation type="list" allowBlank="1" showInputMessage="1" showErrorMessage="1" sqref="K234:L234">
      <formula1>$AA$217:$AE$217</formula1>
    </dataValidation>
    <dataValidation type="list" allowBlank="1" showInputMessage="1" showErrorMessage="1" sqref="K147:L147">
      <formula1>$AA$147:$AR$147</formula1>
    </dataValidation>
    <dataValidation type="list" allowBlank="1" showInputMessage="1" showErrorMessage="1" sqref="K154:L154 I158:J158">
      <formula1>$AA$154:$AD$154</formula1>
    </dataValidation>
    <dataValidation type="list" allowBlank="1" showInputMessage="1" showErrorMessage="1" sqref="K176:L177">
      <formula1>$AA$176:$AC$176</formula1>
    </dataValidation>
    <dataValidation type="list" allowBlank="1" showInputMessage="1" showErrorMessage="1" sqref="K178:L178">
      <formula1>$AA$177:$AD$177</formula1>
    </dataValidation>
    <dataValidation type="list" allowBlank="1" showInputMessage="1" showErrorMessage="1" sqref="I193:J193">
      <formula1>$AA$192:$AE$192</formula1>
    </dataValidation>
    <dataValidation type="list" allowBlank="1" showInputMessage="1" showErrorMessage="1" sqref="K169:L170">
      <formula1>$AA$169:$AO$169</formula1>
    </dataValidation>
    <dataValidation type="list" allowBlank="1" showInputMessage="1" showErrorMessage="1" sqref="I173:L173 I163:J163 I241:L241 I235:L236 I210:J210 I189:L189 I183:J183 I182:L182">
      <formula1>$AA$148:$AB$148</formula1>
    </dataValidation>
    <dataValidation type="list" allowBlank="1" showInputMessage="1" showErrorMessage="1" sqref="U313 U325">
      <formula1>$AA$270:$AZ$270</formula1>
    </dataValidation>
    <dataValidation type="list" allowBlank="1" showInputMessage="1" showErrorMessage="1" sqref="W126:Z127">
      <formula1>$AA$126:$AB$126</formula1>
    </dataValidation>
    <dataValidation type="list" allowBlank="1" showInputMessage="1" showErrorMessage="1" sqref="O319:Z322 O325:T328 O313:T316 O307:Z310">
      <formula1>#REF!</formula1>
    </dataValidation>
    <dataValidation type="list" allowBlank="1" showInputMessage="1" showErrorMessage="1" sqref="O363:V364 O343:V344 O367:V368 O347:V348 O351:V352 O355:V356 O359:V360 O371:V372">
      <formula1>$AA$343:$AU$343</formula1>
    </dataValidation>
    <dataValidation type="list" allowBlank="1" showInputMessage="1" showErrorMessage="1" sqref="W87:X88">
      <formula1>$AA$88:$AB$88</formula1>
    </dataValidation>
    <dataValidation type="list" allowBlank="1" showInputMessage="1" showErrorMessage="1" sqref="K233:L233">
      <formula1>$AA$233:$DW$233</formula1>
    </dataValidation>
    <dataValidation type="list" allowBlank="1" showInputMessage="1" showErrorMessage="1" sqref="W133:Z133">
      <formula1>$AA$114:$AC$114</formula1>
    </dataValidation>
    <dataValidation type="list" allowBlank="1" showInputMessage="1" showErrorMessage="1" sqref="B110:Z110">
      <formula1>$AA$94:$AF$94</formula1>
    </dataValidation>
  </dataValidations>
  <printOptions horizontalCentered="1"/>
  <pageMargins left="0.23622047244094491" right="0.23622047244094491" top="0.74803149606299213" bottom="0.74803149606299213" header="0.31496062992125984" footer="0.31496062992125984"/>
  <pageSetup paperSize="9" scale="80" orientation="portrait" r:id="rId1"/>
  <headerFooter>
    <oddFooter>&amp;P ページ</oddFooter>
  </headerFooter>
  <rowBreaks count="2" manualBreakCount="2">
    <brk id="132" max="25" man="1"/>
    <brk id="22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EC233"/>
  <sheetViews>
    <sheetView view="pageBreakPreview" zoomScaleNormal="100" zoomScaleSheetLayoutView="100" workbookViewId="0">
      <selection activeCell="AD117" sqref="AD117"/>
    </sheetView>
  </sheetViews>
  <sheetFormatPr defaultRowHeight="13.5"/>
  <cols>
    <col min="1" max="1" width="3.625" style="45" customWidth="1"/>
    <col min="2" max="5" width="4" style="45" customWidth="1"/>
    <col min="6" max="8" width="4" style="45" hidden="1" customWidth="1"/>
    <col min="9" max="16" width="4" style="45" customWidth="1"/>
    <col min="17" max="28" width="3.625" style="45" customWidth="1"/>
    <col min="29" max="29" width="5.875" style="45" customWidth="1"/>
    <col min="30" max="30" width="3.625" style="45" customWidth="1"/>
    <col min="31" max="99" width="9" style="45" customWidth="1"/>
    <col min="100" max="16384" width="9" style="45"/>
  </cols>
  <sheetData>
    <row r="1" spans="1:113" ht="13.5" customHeight="1">
      <c r="A1" s="45" t="s">
        <v>292</v>
      </c>
      <c r="Q1" s="45">
        <f>'請求書（小規模保育事業A型）'!U134</f>
        <v>4</v>
      </c>
      <c r="R1" s="45" t="s">
        <v>21</v>
      </c>
      <c r="S1" s="46" t="s">
        <v>62</v>
      </c>
      <c r="T1" s="46">
        <f>'請求書（小規模保育事業A型）'!X134</f>
        <v>4</v>
      </c>
      <c r="U1" s="45" t="s">
        <v>34</v>
      </c>
    </row>
    <row r="2" spans="1:113" ht="13.5" customHeight="1">
      <c r="A2" s="950" t="s">
        <v>54</v>
      </c>
      <c r="B2" s="950"/>
      <c r="C2" s="950"/>
      <c r="D2" s="950"/>
      <c r="E2" s="950"/>
      <c r="F2" s="951" t="str">
        <f>'請求書（小規模保育事業A型）'!O14</f>
        <v>○○○○○</v>
      </c>
      <c r="G2" s="952"/>
      <c r="H2" s="952"/>
      <c r="I2" s="952"/>
      <c r="J2" s="952"/>
      <c r="K2" s="952"/>
      <c r="L2" s="952"/>
      <c r="M2" s="952"/>
      <c r="N2" s="952"/>
      <c r="O2" s="953"/>
    </row>
    <row r="3" spans="1:113" ht="13.5" customHeight="1">
      <c r="A3" s="1"/>
      <c r="B3" s="1"/>
      <c r="C3" s="1"/>
      <c r="D3" s="1"/>
      <c r="E3" s="1"/>
      <c r="F3" s="46"/>
      <c r="G3" s="46"/>
      <c r="H3" s="46"/>
      <c r="I3" s="46"/>
      <c r="J3" s="46"/>
      <c r="K3" s="46"/>
      <c r="L3" s="46"/>
      <c r="M3" s="46"/>
      <c r="N3" s="46"/>
      <c r="O3" s="46"/>
    </row>
    <row r="4" spans="1:113" ht="13.5" customHeight="1">
      <c r="A4" s="156" t="s">
        <v>491</v>
      </c>
      <c r="B4" s="2"/>
      <c r="C4" s="2"/>
      <c r="D4" s="2"/>
      <c r="E4" s="2"/>
      <c r="F4" s="2"/>
      <c r="G4" s="2"/>
      <c r="H4" s="2"/>
      <c r="I4" s="2"/>
      <c r="J4" s="2"/>
      <c r="K4" s="2"/>
      <c r="L4" s="2"/>
      <c r="M4" s="2"/>
      <c r="N4" s="2"/>
      <c r="O4" s="2"/>
      <c r="P4" s="2"/>
      <c r="Q4" s="2"/>
      <c r="R4" s="2"/>
      <c r="S4" s="2"/>
      <c r="T4" s="2"/>
      <c r="U4" s="2"/>
      <c r="V4" s="2"/>
      <c r="W4" s="2"/>
      <c r="X4" s="2"/>
    </row>
    <row r="5" spans="1:113" ht="13.5" customHeight="1">
      <c r="A5" s="45" t="s">
        <v>246</v>
      </c>
      <c r="AN5" s="954" t="s">
        <v>353</v>
      </c>
      <c r="AO5" s="954"/>
      <c r="AP5" s="954"/>
      <c r="AQ5" s="954"/>
      <c r="AR5" s="954"/>
      <c r="AS5" s="954"/>
      <c r="AT5" s="954"/>
      <c r="AU5" s="954"/>
      <c r="AV5" s="954"/>
      <c r="AW5" s="954"/>
      <c r="AX5" s="954"/>
      <c r="AY5" s="954"/>
      <c r="AZ5" s="954"/>
      <c r="BA5" s="954"/>
      <c r="BB5" s="954"/>
      <c r="BC5" s="954"/>
      <c r="BD5" s="954"/>
      <c r="BE5" s="954"/>
      <c r="BF5" s="954"/>
      <c r="BG5" s="954"/>
      <c r="BH5" s="954"/>
      <c r="BI5" s="954"/>
      <c r="BJ5" s="954"/>
      <c r="BK5" s="954"/>
      <c r="BL5" s="954"/>
      <c r="BM5" s="954"/>
      <c r="BN5" s="954"/>
      <c r="BO5" s="954"/>
      <c r="BP5" s="954"/>
      <c r="BQ5" s="954"/>
      <c r="BR5" s="954"/>
      <c r="BS5" s="954"/>
      <c r="BT5" s="954"/>
      <c r="BU5" s="954"/>
      <c r="BV5" s="954"/>
      <c r="BW5" s="954"/>
      <c r="BX5" s="954"/>
      <c r="BY5" s="954"/>
      <c r="BZ5" s="954"/>
      <c r="CA5" s="954"/>
      <c r="CB5" s="954"/>
      <c r="CC5" s="954"/>
      <c r="CD5" s="954"/>
      <c r="CE5" s="954"/>
      <c r="CF5" s="954"/>
      <c r="CG5" s="954"/>
      <c r="CH5" s="954"/>
      <c r="CI5" s="954"/>
      <c r="CJ5" s="954"/>
      <c r="CK5" s="954"/>
      <c r="CL5" s="954"/>
      <c r="CM5" s="954"/>
      <c r="CN5" s="954"/>
      <c r="CO5" s="954"/>
      <c r="CP5" s="954"/>
      <c r="CQ5" s="954"/>
      <c r="CR5" s="954"/>
      <c r="CS5" s="954"/>
      <c r="CT5" s="954"/>
      <c r="CU5" s="954"/>
      <c r="CV5" s="954"/>
      <c r="CW5" s="954"/>
      <c r="CX5" s="954"/>
      <c r="CY5" s="954"/>
      <c r="CZ5" s="954"/>
      <c r="DA5" s="954"/>
      <c r="DB5" s="954"/>
      <c r="DC5" s="954"/>
    </row>
    <row r="6" spans="1:113" ht="13.5" customHeight="1">
      <c r="A6" s="884" t="s">
        <v>247</v>
      </c>
      <c r="B6" s="884"/>
      <c r="C6" s="955" t="s">
        <v>281</v>
      </c>
      <c r="D6" s="956"/>
      <c r="E6" s="957"/>
      <c r="F6" s="884" t="s">
        <v>282</v>
      </c>
      <c r="G6" s="884"/>
      <c r="H6" s="884"/>
      <c r="I6" s="955" t="s">
        <v>248</v>
      </c>
      <c r="J6" s="957"/>
      <c r="K6" s="955" t="s">
        <v>264</v>
      </c>
      <c r="L6" s="957"/>
      <c r="M6" s="955" t="s">
        <v>285</v>
      </c>
      <c r="N6" s="957"/>
      <c r="O6" s="961" t="s">
        <v>249</v>
      </c>
      <c r="P6" s="962"/>
      <c r="Q6" s="962"/>
      <c r="R6" s="962"/>
      <c r="S6" s="962"/>
      <c r="T6" s="962"/>
      <c r="U6" s="955" t="s">
        <v>291</v>
      </c>
      <c r="V6" s="957"/>
      <c r="W6" s="944" t="s">
        <v>460</v>
      </c>
      <c r="X6" s="945"/>
      <c r="Y6" s="160"/>
      <c r="Z6" s="161"/>
      <c r="AA6" s="161"/>
      <c r="AB6" s="161"/>
      <c r="AC6" s="161"/>
      <c r="AD6" s="161"/>
      <c r="AE6" s="965" t="s">
        <v>250</v>
      </c>
      <c r="AF6" s="965"/>
      <c r="AG6" s="965"/>
      <c r="AH6" s="965"/>
      <c r="AI6" s="965"/>
      <c r="AJ6" s="965"/>
      <c r="AK6" s="965"/>
      <c r="AL6" s="965"/>
      <c r="AM6" s="884" t="s">
        <v>251</v>
      </c>
      <c r="AN6" s="940" t="s">
        <v>354</v>
      </c>
      <c r="AO6" s="940"/>
      <c r="AP6" s="940"/>
      <c r="AQ6" s="940"/>
      <c r="AR6" s="940"/>
      <c r="AS6" s="940"/>
      <c r="AT6" s="940" t="s">
        <v>355</v>
      </c>
      <c r="AU6" s="940"/>
      <c r="AV6" s="940"/>
      <c r="AW6" s="940" t="s">
        <v>356</v>
      </c>
      <c r="AX6" s="940"/>
      <c r="AY6" s="940"/>
      <c r="AZ6" s="940"/>
      <c r="BA6" s="940"/>
      <c r="BB6" s="940"/>
      <c r="BC6" s="940" t="s">
        <v>357</v>
      </c>
      <c r="BD6" s="940"/>
      <c r="BE6" s="940"/>
      <c r="BF6" s="940" t="s">
        <v>265</v>
      </c>
      <c r="BG6" s="940"/>
      <c r="BH6" s="940"/>
      <c r="BI6" s="940"/>
      <c r="BJ6" s="940"/>
      <c r="BK6" s="940"/>
      <c r="BL6" s="940" t="s">
        <v>354</v>
      </c>
      <c r="BM6" s="940"/>
      <c r="BN6" s="940"/>
      <c r="BO6" s="940"/>
      <c r="BP6" s="940"/>
      <c r="BQ6" s="940"/>
      <c r="BR6" s="940" t="s">
        <v>355</v>
      </c>
      <c r="BS6" s="940"/>
      <c r="BT6" s="940"/>
      <c r="BU6" s="940" t="s">
        <v>356</v>
      </c>
      <c r="BV6" s="940"/>
      <c r="BW6" s="940"/>
      <c r="BX6" s="940"/>
      <c r="BY6" s="940"/>
      <c r="BZ6" s="940"/>
      <c r="CA6" s="940" t="s">
        <v>357</v>
      </c>
      <c r="CB6" s="940"/>
      <c r="CC6" s="940"/>
      <c r="CD6" s="940" t="s">
        <v>265</v>
      </c>
      <c r="CE6" s="940"/>
      <c r="CF6" s="940"/>
      <c r="CG6" s="940"/>
      <c r="CH6" s="940"/>
      <c r="CI6" s="940"/>
      <c r="CJ6" s="940" t="s">
        <v>354</v>
      </c>
      <c r="CK6" s="940"/>
      <c r="CL6" s="940"/>
      <c r="CM6" s="940"/>
      <c r="CN6" s="940" t="s">
        <v>355</v>
      </c>
      <c r="CO6" s="940"/>
      <c r="CP6" s="940"/>
      <c r="CQ6" s="940"/>
      <c r="CR6" s="940" t="s">
        <v>356</v>
      </c>
      <c r="CS6" s="940"/>
      <c r="CT6" s="940"/>
      <c r="CU6" s="940"/>
      <c r="CV6" s="940" t="s">
        <v>357</v>
      </c>
      <c r="CW6" s="940"/>
      <c r="CX6" s="940"/>
      <c r="CY6" s="940"/>
      <c r="CZ6" s="940" t="s">
        <v>265</v>
      </c>
      <c r="DA6" s="940"/>
      <c r="DB6" s="940"/>
      <c r="DC6" s="940"/>
    </row>
    <row r="7" spans="1:113" ht="13.5" customHeight="1">
      <c r="A7" s="884"/>
      <c r="B7" s="884"/>
      <c r="C7" s="958"/>
      <c r="D7" s="959"/>
      <c r="E7" s="960"/>
      <c r="F7" s="884"/>
      <c r="G7" s="884"/>
      <c r="H7" s="884"/>
      <c r="I7" s="958"/>
      <c r="J7" s="960"/>
      <c r="K7" s="958"/>
      <c r="L7" s="960"/>
      <c r="M7" s="958"/>
      <c r="N7" s="960"/>
      <c r="O7" s="955" t="s">
        <v>252</v>
      </c>
      <c r="P7" s="957"/>
      <c r="Q7" s="955" t="s">
        <v>253</v>
      </c>
      <c r="R7" s="957"/>
      <c r="S7" s="955" t="s">
        <v>254</v>
      </c>
      <c r="T7" s="957"/>
      <c r="U7" s="958"/>
      <c r="V7" s="960"/>
      <c r="W7" s="946"/>
      <c r="X7" s="947"/>
      <c r="Y7" s="160"/>
      <c r="Z7" s="161"/>
      <c r="AA7" s="161"/>
      <c r="AB7" s="161"/>
      <c r="AC7" s="161"/>
      <c r="AD7" s="161"/>
      <c r="AE7" s="966" t="s">
        <v>124</v>
      </c>
      <c r="AF7" s="941" t="s">
        <v>125</v>
      </c>
      <c r="AG7" s="941" t="s">
        <v>138</v>
      </c>
      <c r="AH7" s="941" t="s">
        <v>255</v>
      </c>
      <c r="AI7" s="941" t="s">
        <v>358</v>
      </c>
      <c r="AJ7" s="941" t="s">
        <v>359</v>
      </c>
      <c r="AK7" s="941" t="s">
        <v>360</v>
      </c>
      <c r="AL7" s="941" t="s">
        <v>361</v>
      </c>
      <c r="AM7" s="884"/>
      <c r="AN7" s="940"/>
      <c r="AO7" s="940"/>
      <c r="AP7" s="940"/>
      <c r="AQ7" s="940"/>
      <c r="AR7" s="940"/>
      <c r="AS7" s="940"/>
      <c r="AT7" s="940"/>
      <c r="AU7" s="940"/>
      <c r="AV7" s="940"/>
      <c r="AW7" s="940"/>
      <c r="AX7" s="940"/>
      <c r="AY7" s="940"/>
      <c r="AZ7" s="940"/>
      <c r="BA7" s="940"/>
      <c r="BB7" s="940"/>
      <c r="BC7" s="940"/>
      <c r="BD7" s="940"/>
      <c r="BE7" s="940"/>
      <c r="BF7" s="940"/>
      <c r="BG7" s="940"/>
      <c r="BH7" s="940"/>
      <c r="BI7" s="940"/>
      <c r="BJ7" s="940"/>
      <c r="BK7" s="940"/>
      <c r="BL7" s="940"/>
      <c r="BM7" s="940"/>
      <c r="BN7" s="940"/>
      <c r="BO7" s="940"/>
      <c r="BP7" s="940"/>
      <c r="BQ7" s="940"/>
      <c r="BR7" s="940"/>
      <c r="BS7" s="940"/>
      <c r="BT7" s="940"/>
      <c r="BU7" s="940"/>
      <c r="BV7" s="940"/>
      <c r="BW7" s="940"/>
      <c r="BX7" s="940"/>
      <c r="BY7" s="940"/>
      <c r="BZ7" s="940"/>
      <c r="CA7" s="940"/>
      <c r="CB7" s="940"/>
      <c r="CC7" s="940"/>
      <c r="CD7" s="940"/>
      <c r="CE7" s="940"/>
      <c r="CF7" s="940"/>
      <c r="CG7" s="940"/>
      <c r="CH7" s="940"/>
      <c r="CI7" s="940"/>
      <c r="CJ7" s="940"/>
      <c r="CK7" s="940"/>
      <c r="CL7" s="940"/>
      <c r="CM7" s="940"/>
      <c r="CN7" s="940"/>
      <c r="CO7" s="940"/>
      <c r="CP7" s="940"/>
      <c r="CQ7" s="940"/>
      <c r="CR7" s="940"/>
      <c r="CS7" s="940"/>
      <c r="CT7" s="940"/>
      <c r="CU7" s="940"/>
      <c r="CV7" s="940"/>
      <c r="CW7" s="940"/>
      <c r="CX7" s="940"/>
      <c r="CY7" s="940"/>
      <c r="CZ7" s="940"/>
      <c r="DA7" s="940"/>
      <c r="DB7" s="940"/>
      <c r="DC7" s="940"/>
    </row>
    <row r="8" spans="1:113" ht="13.5" customHeight="1">
      <c r="A8" s="884"/>
      <c r="B8" s="884"/>
      <c r="C8" s="958"/>
      <c r="D8" s="959"/>
      <c r="E8" s="960"/>
      <c r="F8" s="884"/>
      <c r="G8" s="884"/>
      <c r="H8" s="884"/>
      <c r="I8" s="958"/>
      <c r="J8" s="960"/>
      <c r="K8" s="958"/>
      <c r="L8" s="960"/>
      <c r="M8" s="958"/>
      <c r="N8" s="960"/>
      <c r="O8" s="958"/>
      <c r="P8" s="960"/>
      <c r="Q8" s="958"/>
      <c r="R8" s="960"/>
      <c r="S8" s="958"/>
      <c r="T8" s="960"/>
      <c r="U8" s="958"/>
      <c r="V8" s="960"/>
      <c r="W8" s="946"/>
      <c r="X8" s="947"/>
      <c r="Y8" s="160"/>
      <c r="Z8" s="161"/>
      <c r="AA8" s="161"/>
      <c r="AB8" s="161"/>
      <c r="AC8" s="161"/>
      <c r="AD8" s="161"/>
      <c r="AE8" s="967"/>
      <c r="AF8" s="942"/>
      <c r="AG8" s="942"/>
      <c r="AH8" s="942"/>
      <c r="AI8" s="942"/>
      <c r="AJ8" s="942"/>
      <c r="AK8" s="942"/>
      <c r="AL8" s="942"/>
      <c r="AM8" s="884"/>
      <c r="AN8" s="932" t="s">
        <v>43</v>
      </c>
      <c r="AO8" s="932" t="s">
        <v>42</v>
      </c>
      <c r="AP8" s="932" t="s">
        <v>41</v>
      </c>
      <c r="AQ8" s="932" t="s">
        <v>60</v>
      </c>
      <c r="AR8" s="932" t="s">
        <v>59</v>
      </c>
      <c r="AS8" s="932" t="s">
        <v>148</v>
      </c>
      <c r="AT8" s="932" t="s">
        <v>43</v>
      </c>
      <c r="AU8" s="932" t="s">
        <v>42</v>
      </c>
      <c r="AV8" s="932" t="s">
        <v>41</v>
      </c>
      <c r="AW8" s="932" t="s">
        <v>43</v>
      </c>
      <c r="AX8" s="932" t="s">
        <v>42</v>
      </c>
      <c r="AY8" s="932" t="s">
        <v>41</v>
      </c>
      <c r="AZ8" s="932" t="s">
        <v>60</v>
      </c>
      <c r="BA8" s="932" t="s">
        <v>59</v>
      </c>
      <c r="BB8" s="932" t="s">
        <v>148</v>
      </c>
      <c r="BC8" s="932" t="s">
        <v>43</v>
      </c>
      <c r="BD8" s="932" t="s">
        <v>42</v>
      </c>
      <c r="BE8" s="932" t="s">
        <v>41</v>
      </c>
      <c r="BF8" s="932" t="s">
        <v>43</v>
      </c>
      <c r="BG8" s="932" t="s">
        <v>42</v>
      </c>
      <c r="BH8" s="932" t="s">
        <v>41</v>
      </c>
      <c r="BI8" s="932" t="s">
        <v>60</v>
      </c>
      <c r="BJ8" s="932" t="s">
        <v>59</v>
      </c>
      <c r="BK8" s="932" t="s">
        <v>148</v>
      </c>
      <c r="BL8" s="932" t="s">
        <v>43</v>
      </c>
      <c r="BM8" s="932" t="s">
        <v>42</v>
      </c>
      <c r="BN8" s="932" t="s">
        <v>41</v>
      </c>
      <c r="BO8" s="932" t="s">
        <v>60</v>
      </c>
      <c r="BP8" s="932" t="s">
        <v>59</v>
      </c>
      <c r="BQ8" s="932" t="s">
        <v>148</v>
      </c>
      <c r="BR8" s="932" t="s">
        <v>43</v>
      </c>
      <c r="BS8" s="932" t="s">
        <v>42</v>
      </c>
      <c r="BT8" s="932" t="s">
        <v>41</v>
      </c>
      <c r="BU8" s="932" t="s">
        <v>43</v>
      </c>
      <c r="BV8" s="932" t="s">
        <v>42</v>
      </c>
      <c r="BW8" s="932" t="s">
        <v>41</v>
      </c>
      <c r="BX8" s="932" t="s">
        <v>60</v>
      </c>
      <c r="BY8" s="932" t="s">
        <v>59</v>
      </c>
      <c r="BZ8" s="932" t="s">
        <v>148</v>
      </c>
      <c r="CA8" s="932" t="s">
        <v>43</v>
      </c>
      <c r="CB8" s="932" t="s">
        <v>42</v>
      </c>
      <c r="CC8" s="932" t="s">
        <v>41</v>
      </c>
      <c r="CD8" s="932" t="s">
        <v>43</v>
      </c>
      <c r="CE8" s="932" t="s">
        <v>42</v>
      </c>
      <c r="CF8" s="932" t="s">
        <v>41</v>
      </c>
      <c r="CG8" s="932" t="s">
        <v>60</v>
      </c>
      <c r="CH8" s="932" t="s">
        <v>59</v>
      </c>
      <c r="CI8" s="932" t="s">
        <v>148</v>
      </c>
      <c r="CJ8" s="932" t="s">
        <v>43</v>
      </c>
      <c r="CK8" s="932" t="s">
        <v>42</v>
      </c>
      <c r="CL8" s="932" t="s">
        <v>41</v>
      </c>
      <c r="CM8" s="932" t="s">
        <v>60</v>
      </c>
      <c r="CN8" s="932" t="s">
        <v>43</v>
      </c>
      <c r="CO8" s="932" t="s">
        <v>42</v>
      </c>
      <c r="CP8" s="932" t="s">
        <v>41</v>
      </c>
      <c r="CQ8" s="932" t="s">
        <v>60</v>
      </c>
      <c r="CR8" s="932" t="s">
        <v>43</v>
      </c>
      <c r="CS8" s="932" t="s">
        <v>42</v>
      </c>
      <c r="CT8" s="932" t="s">
        <v>41</v>
      </c>
      <c r="CU8" s="932" t="s">
        <v>60</v>
      </c>
      <c r="CV8" s="932" t="s">
        <v>43</v>
      </c>
      <c r="CW8" s="932" t="s">
        <v>42</v>
      </c>
      <c r="CX8" s="932" t="s">
        <v>41</v>
      </c>
      <c r="CY8" s="932" t="s">
        <v>60</v>
      </c>
      <c r="CZ8" s="932" t="s">
        <v>43</v>
      </c>
      <c r="DA8" s="932" t="s">
        <v>42</v>
      </c>
      <c r="DB8" s="932" t="s">
        <v>41</v>
      </c>
      <c r="DC8" s="932" t="s">
        <v>60</v>
      </c>
    </row>
    <row r="9" spans="1:113" ht="13.5" customHeight="1">
      <c r="A9" s="932"/>
      <c r="B9" s="932"/>
      <c r="C9" s="958"/>
      <c r="D9" s="959"/>
      <c r="E9" s="960"/>
      <c r="F9" s="932"/>
      <c r="G9" s="932"/>
      <c r="H9" s="932"/>
      <c r="I9" s="958"/>
      <c r="J9" s="960"/>
      <c r="K9" s="958"/>
      <c r="L9" s="960"/>
      <c r="M9" s="958"/>
      <c r="N9" s="960"/>
      <c r="O9" s="958"/>
      <c r="P9" s="960"/>
      <c r="Q9" s="958"/>
      <c r="R9" s="960"/>
      <c r="S9" s="958"/>
      <c r="T9" s="960"/>
      <c r="U9" s="963"/>
      <c r="V9" s="964"/>
      <c r="W9" s="948"/>
      <c r="X9" s="949"/>
      <c r="Y9" s="160"/>
      <c r="Z9" s="161"/>
      <c r="AA9" s="161"/>
      <c r="AB9" s="161"/>
      <c r="AC9" s="161"/>
      <c r="AD9" s="161"/>
      <c r="AE9" s="968"/>
      <c r="AF9" s="943"/>
      <c r="AG9" s="943"/>
      <c r="AH9" s="943"/>
      <c r="AI9" s="943"/>
      <c r="AJ9" s="943"/>
      <c r="AK9" s="943"/>
      <c r="AL9" s="943"/>
      <c r="AM9" s="884"/>
      <c r="AN9" s="939"/>
      <c r="AO9" s="939"/>
      <c r="AP9" s="939"/>
      <c r="AQ9" s="939"/>
      <c r="AR9" s="939"/>
      <c r="AS9" s="939"/>
      <c r="AT9" s="939"/>
      <c r="AU9" s="939"/>
      <c r="AV9" s="939"/>
      <c r="AW9" s="939"/>
      <c r="AX9" s="939"/>
      <c r="AY9" s="939"/>
      <c r="AZ9" s="939"/>
      <c r="BA9" s="939"/>
      <c r="BB9" s="939"/>
      <c r="BC9" s="939"/>
      <c r="BD9" s="939"/>
      <c r="BE9" s="939"/>
      <c r="BF9" s="939"/>
      <c r="BG9" s="939"/>
      <c r="BH9" s="939"/>
      <c r="BI9" s="939"/>
      <c r="BJ9" s="939"/>
      <c r="BK9" s="939"/>
      <c r="BL9" s="939"/>
      <c r="BM9" s="939"/>
      <c r="BN9" s="939"/>
      <c r="BO9" s="939"/>
      <c r="BP9" s="939"/>
      <c r="BQ9" s="939"/>
      <c r="BR9" s="939"/>
      <c r="BS9" s="939"/>
      <c r="BT9" s="939"/>
      <c r="BU9" s="939"/>
      <c r="BV9" s="939"/>
      <c r="BW9" s="939"/>
      <c r="BX9" s="939"/>
      <c r="BY9" s="939"/>
      <c r="BZ9" s="939"/>
      <c r="CA9" s="939"/>
      <c r="CB9" s="939"/>
      <c r="CC9" s="939"/>
      <c r="CD9" s="939"/>
      <c r="CE9" s="939"/>
      <c r="CF9" s="939"/>
      <c r="CG9" s="939"/>
      <c r="CH9" s="939"/>
      <c r="CI9" s="939"/>
      <c r="CJ9" s="939"/>
      <c r="CK9" s="939"/>
      <c r="CL9" s="939"/>
      <c r="CM9" s="939"/>
      <c r="CN9" s="939"/>
      <c r="CO9" s="939"/>
      <c r="CP9" s="939"/>
      <c r="CQ9" s="939"/>
      <c r="CR9" s="939"/>
      <c r="CS9" s="939"/>
      <c r="CT9" s="939"/>
      <c r="CU9" s="939"/>
      <c r="CV9" s="939"/>
      <c r="CW9" s="939"/>
      <c r="CX9" s="939"/>
      <c r="CY9" s="939"/>
      <c r="CZ9" s="939"/>
      <c r="DA9" s="939"/>
      <c r="DB9" s="939"/>
      <c r="DC9" s="939"/>
    </row>
    <row r="10" spans="1:113" ht="13.5" customHeight="1">
      <c r="A10" s="860">
        <v>1</v>
      </c>
      <c r="B10" s="861"/>
      <c r="C10" s="860"/>
      <c r="D10" s="864"/>
      <c r="E10" s="861"/>
      <c r="F10" s="867"/>
      <c r="G10" s="868"/>
      <c r="H10" s="869"/>
      <c r="I10" s="860"/>
      <c r="J10" s="861"/>
      <c r="K10" s="865"/>
      <c r="L10" s="866"/>
      <c r="M10" s="865"/>
      <c r="N10" s="866"/>
      <c r="O10" s="860"/>
      <c r="P10" s="861"/>
      <c r="Q10" s="860"/>
      <c r="R10" s="861"/>
      <c r="S10" s="862"/>
      <c r="T10" s="863"/>
      <c r="U10" s="860"/>
      <c r="V10" s="861"/>
      <c r="W10" s="860"/>
      <c r="X10" s="864"/>
      <c r="Y10" s="858" t="str">
        <f>IF(AND(K10="標準",Q10="○"),"※下表に記載必要箇所あり(①)",IF(AND(K10="短時間",Q10="○"),"※下表に記載必要箇所あり(②)",IF(AND(K10="教育",Q10="○"),"※下表に記載必要箇所あり(③)","")))</f>
        <v/>
      </c>
      <c r="Z10" s="859"/>
      <c r="AA10" s="859"/>
      <c r="AB10" s="859"/>
      <c r="AC10" s="859"/>
      <c r="AD10" s="859"/>
      <c r="AE10" s="58" t="str">
        <f t="shared" ref="AE10:AE31" si="0">IF(AND(O10="○",M10="",U10=""),"A","")</f>
        <v/>
      </c>
      <c r="AF10" s="47" t="str">
        <f t="shared" ref="AF10:AF31" si="1">IF(AND(O10="○",M10="",U10="○"),"B","")</f>
        <v/>
      </c>
      <c r="AG10" s="47" t="str">
        <f t="shared" ref="AG10:AG31" si="2">IF(AND(O10="○",M10="○",U10=""),"C","")</f>
        <v/>
      </c>
      <c r="AH10" s="47" t="str">
        <f t="shared" ref="AH10:AH31" si="3">IF(AND(M10="○",U10="○",O10="○"),"D","")</f>
        <v/>
      </c>
      <c r="AI10" s="47" t="str">
        <f t="shared" ref="AI10:AI31" si="4">IF(AND(Q10="○",M10="",U10=""),"E","")</f>
        <v/>
      </c>
      <c r="AJ10" s="47" t="str">
        <f t="shared" ref="AJ10:AJ31" si="5">IF(AND(Q10="○",M10="",U10="○"),"F","")</f>
        <v/>
      </c>
      <c r="AK10" s="47" t="str">
        <f t="shared" ref="AK10:AK31" si="6">IF(AND(Q10="○",M10="○",U10=""),"G","")</f>
        <v/>
      </c>
      <c r="AL10" s="47" t="str">
        <f t="shared" ref="AL10:AL31" si="7">IF(AND(M10="○",U10="○",Q10="○"),"H","")</f>
        <v/>
      </c>
      <c r="AM10" s="58" t="str">
        <f t="shared" ref="AM10:AM31" si="8">IF(S10&gt;0,"","○")</f>
        <v>○</v>
      </c>
      <c r="AN10" s="58" t="str">
        <f t="shared" ref="AN10:AN31" si="9">IF(AND($I10="５歳",$K10="標準",$M10="",$U10="",$AM10="○"),"○","")</f>
        <v/>
      </c>
      <c r="AO10" s="58" t="str">
        <f t="shared" ref="AO10:AO31" si="10">IF(AND($I10="４歳",$K10="標準",$M10="",$U10="",$AM10="○"),"○","")</f>
        <v/>
      </c>
      <c r="AP10" s="58" t="str">
        <f t="shared" ref="AP10:AP31" si="11">IF(AND($I10="３歳",$K10="標準",$M10="",$U10="",$AM10="○"),"○","")</f>
        <v/>
      </c>
      <c r="AQ10" s="58" t="str">
        <f t="shared" ref="AQ10:AQ31" si="12">IF(AND($I10="２歳",$K10="標準",$M10="",$U10="",$AM10="○"),"○","")</f>
        <v/>
      </c>
      <c r="AR10" s="58" t="str">
        <f t="shared" ref="AR10:AR31" si="13">IF(AND($I10="１歳",$K10="標準",$M10="",$U10="",$AM10="○"),"○","")</f>
        <v/>
      </c>
      <c r="AS10" s="58" t="str">
        <f t="shared" ref="AS10:AS31" si="14">IF(AND($I10="乳児",$K10="標準",$M10="",$U10="",$AM10="○"),"○","")</f>
        <v/>
      </c>
      <c r="AT10" s="58" t="str">
        <f t="shared" ref="AT10:AT31" si="15">IF(AND($I10="５歳",$K10="標準",$M10="",$U10="○",$AM10="○"),"○","")</f>
        <v/>
      </c>
      <c r="AU10" s="58" t="str">
        <f t="shared" ref="AU10:AU31" si="16">IF(AND($I10="４歳",$K10="標準",$M10="",$U10="○",$AM10="○"),"○","")</f>
        <v/>
      </c>
      <c r="AV10" s="58" t="str">
        <f t="shared" ref="AV10:AV31" si="17">IF(AND($I10="３歳",$K10="標準",$M10="",$U10="○",$AM10="○"),"○","")</f>
        <v/>
      </c>
      <c r="AW10" s="58" t="str">
        <f t="shared" ref="AW10:AW31" si="18">IF(AND($I10="５歳",$K10="標準",$M10="○",$U10="",$AM10="○"),"○","")</f>
        <v/>
      </c>
      <c r="AX10" s="58" t="str">
        <f t="shared" ref="AX10:AX31" si="19">IF(AND($I10="４歳",$K10="標準",$M10="○",$U10="",$AM10="○"),"○","")</f>
        <v/>
      </c>
      <c r="AY10" s="58" t="str">
        <f t="shared" ref="AY10:AY31" si="20">IF(AND($I10="３歳",$K10="標準",$M10="○",$U10="",$AM10="○"),"○","")</f>
        <v/>
      </c>
      <c r="AZ10" s="58" t="str">
        <f t="shared" ref="AZ10:AZ31" si="21">IF(AND($I10="２歳",$K10="標準",$M10="○",$U10="",$AM10="○"),"○","")</f>
        <v/>
      </c>
      <c r="BA10" s="58" t="str">
        <f t="shared" ref="BA10:BA31" si="22">IF(AND($I10="１歳",$K10="標準",$M10="○",$U10="",$AM10="○"),"○","")</f>
        <v/>
      </c>
      <c r="BB10" s="58" t="str">
        <f t="shared" ref="BB10:BB31" si="23">IF(AND($I10="乳児",$K10="標準",$M10="○",$U10="",$AM10="○"),"○","")</f>
        <v/>
      </c>
      <c r="BC10" s="58" t="str">
        <f t="shared" ref="BC10:BC31" si="24">IF(AND($I10="５歳",$K10="標準",$M10="○",$U10="○",$AM10="○"),"○","")</f>
        <v/>
      </c>
      <c r="BD10" s="58" t="str">
        <f t="shared" ref="BD10:BD31" si="25">IF(AND($I10="４歳",$K10="標準",$M10="○",$U10="○",$AM10="○"),"○","")</f>
        <v/>
      </c>
      <c r="BE10" s="58" t="str">
        <f t="shared" ref="BE10:BE31" si="26">IF(AND($I10="３歳",$K10="標準",$M10="○",$U10="○",$AM10="○"),"○","")</f>
        <v/>
      </c>
      <c r="BF10" s="58" t="str">
        <f t="shared" ref="BF10:BF31" si="27">IF(AND(I10="５歳",K10="標準",S10&gt;0),"○","")</f>
        <v/>
      </c>
      <c r="BG10" s="58" t="str">
        <f t="shared" ref="BG10:BG31" si="28">IF(AND(I10="４歳",K10="標準",S10&gt;0),"○","")</f>
        <v/>
      </c>
      <c r="BH10" s="58" t="str">
        <f t="shared" ref="BH10:BH31" si="29">IF(AND(I10="３歳",K10="標準",S10&gt;0),"○","")</f>
        <v/>
      </c>
      <c r="BI10" s="58" t="str">
        <f t="shared" ref="BI10:BI31" si="30">IF(AND(I10="２歳",K10="標準",S10&gt;0),"○","")</f>
        <v/>
      </c>
      <c r="BJ10" s="58" t="str">
        <f t="shared" ref="BJ10:BJ31" si="31">IF(AND(I10="１歳",K10="標準",S10&gt;0),"○","")</f>
        <v/>
      </c>
      <c r="BK10" s="58" t="str">
        <f t="shared" ref="BK10:BK31" si="32">IF(AND(I10="乳児",K10="標準",S10&gt;0),"○","")</f>
        <v/>
      </c>
      <c r="BL10" s="58" t="str">
        <f t="shared" ref="BL10:BL31" si="33">IF(AND($I10="５歳",$K10="短時間",$M10="",$U10="",$AM10="○"),"○","")</f>
        <v/>
      </c>
      <c r="BM10" s="58" t="str">
        <f t="shared" ref="BM10:BM31" si="34">IF(AND($I10="４歳",$K10="短時間",$M10="",$U10="",$AM10="○"),"○","")</f>
        <v/>
      </c>
      <c r="BN10" s="58" t="str">
        <f t="shared" ref="BN10:BN31" si="35">IF(AND($I10="３歳",$K10="短時間",$M10="",$U10="",$AM10="○"),"○","")</f>
        <v/>
      </c>
      <c r="BO10" s="58" t="str">
        <f t="shared" ref="BO10:BO31" si="36">IF(AND($I10="２歳",$K10="短時間",$M10="",$U10="",$AM10="○"),"○","")</f>
        <v/>
      </c>
      <c r="BP10" s="58" t="str">
        <f t="shared" ref="BP10:BP31" si="37">IF(AND($I10="１歳",$K10="短時間",$M10="",$U10="",$AM10="○"),"○","")</f>
        <v/>
      </c>
      <c r="BQ10" s="58" t="str">
        <f t="shared" ref="BQ10:BQ31" si="38">IF(AND($I10="乳児",$K10="短時間",$M10="",$U10="",$AM10="○"),"○","")</f>
        <v/>
      </c>
      <c r="BR10" s="58" t="str">
        <f t="shared" ref="BR10:BR31" si="39">IF(AND($I10="５歳",$K10="短時間",$M10="",$U10="○",$AM10="○"),"○","")</f>
        <v/>
      </c>
      <c r="BS10" s="58" t="str">
        <f t="shared" ref="BS10:BS31" si="40">IF(AND($I10="４歳",$K10="短時間",$M10="",$U10="○",$AM10="○"),"○","")</f>
        <v/>
      </c>
      <c r="BT10" s="58" t="str">
        <f t="shared" ref="BT10:BT31" si="41">IF(AND($I10="３歳",$K10="短時間",$M10="",$U10="○",$AM10="○"),"○","")</f>
        <v/>
      </c>
      <c r="BU10" s="58" t="str">
        <f t="shared" ref="BU10:BU31" si="42">IF(AND($I10="５歳",$K10="短時間",$M10="○",$U10="",$AM10="○"),"○","")</f>
        <v/>
      </c>
      <c r="BV10" s="58" t="str">
        <f t="shared" ref="BV10:BV31" si="43">IF(AND($I10="４歳",$K10="短時間",$M10="○",$U10="",$AM10="○"),"○","")</f>
        <v/>
      </c>
      <c r="BW10" s="58" t="str">
        <f t="shared" ref="BW10:BW31" si="44">IF(AND($I10="３歳",$K10="短時間",$M10="○",$U10="",$AM10="○"),"○","")</f>
        <v/>
      </c>
      <c r="BX10" s="58" t="str">
        <f t="shared" ref="BX10:BX31" si="45">IF(AND($I10="２歳",$K10="短時間",$M10="○",$U10="",$AM10="○"),"○","")</f>
        <v/>
      </c>
      <c r="BY10" s="58" t="str">
        <f t="shared" ref="BY10:BY31" si="46">IF(AND($I10="１歳",$K10="短時間",$M10="○",$U10="",$AM10="○"),"○","")</f>
        <v/>
      </c>
      <c r="BZ10" s="58" t="str">
        <f t="shared" ref="BZ10:BZ31" si="47">IF(AND($I10="乳児",$K10="短時間",$M10="○",$U10="",$AM10="○"),"○","")</f>
        <v/>
      </c>
      <c r="CA10" s="58" t="str">
        <f t="shared" ref="CA10:CA31" si="48">IF(AND($I10="５歳",$K10="短時間",$M10="○",$U10="○",$AM10="○"),"○","")</f>
        <v/>
      </c>
      <c r="CB10" s="58" t="str">
        <f t="shared" ref="CB10:CB31" si="49">IF(AND($I10="４歳",$K10="短時間",$M10="○",$U10="○",$AM10="○"),"○","")</f>
        <v/>
      </c>
      <c r="CC10" s="58" t="str">
        <f t="shared" ref="CC10:CC31" si="50">IF(AND($I10="３歳",$K10="短時間",$M10="○",$U10="○",$AM10="○"),"○","")</f>
        <v/>
      </c>
      <c r="CD10" s="58" t="str">
        <f t="shared" ref="CD10:CD91" si="51">IF(AND(AI10="５歳",AM10="短時間",AU10&gt;0),"○","")</f>
        <v/>
      </c>
      <c r="CE10" s="58" t="str">
        <f t="shared" ref="CE10:CE91" si="52">IF(AND(AI10="４歳",AM10="短時間",AU10&gt;0),"○","")</f>
        <v/>
      </c>
      <c r="CF10" s="58" t="str">
        <f t="shared" ref="CF10:CF91" si="53">IF(AND(AI10="３歳",AM10="短時間",AU10&gt;0),"○","")</f>
        <v/>
      </c>
      <c r="CG10" s="58" t="str">
        <f t="shared" ref="CG10:CG91" si="54">IF(AND(AI10="２歳",AM10="短時間",AU10&gt;0),"○","")</f>
        <v/>
      </c>
      <c r="CH10" s="58" t="str">
        <f t="shared" ref="CH10:CH91" si="55">IF(AND(AI10="１歳",AM10="短時間",AU10&gt;0),"○","")</f>
        <v/>
      </c>
      <c r="CI10" s="58" t="str">
        <f t="shared" ref="CI10:CI91" si="56">IF(AND(AI10="乳児",AM10="短時間",AU10&gt;0),"○","")</f>
        <v/>
      </c>
      <c r="CJ10" s="58" t="str">
        <f t="shared" ref="CJ10:CJ31" si="57">IF(AND($I10="５歳",$K10="教育",$M10="",$U10="",$AM10="○"),"○","")</f>
        <v/>
      </c>
      <c r="CK10" s="58" t="str">
        <f t="shared" ref="CK10:CK31" si="58">IF(AND($I10="４歳",$K10="教育",$M10="",$U10="",$AM10="○"),"○","")</f>
        <v/>
      </c>
      <c r="CL10" s="58" t="str">
        <f t="shared" ref="CL10:CL31" si="59">IF(AND($I10="３歳",$K10="教育",$M10="",$U10="",$AM10="○"),"○","")</f>
        <v/>
      </c>
      <c r="CM10" s="58" t="str">
        <f t="shared" ref="CM10:CM31" si="60">IF(AND($I10="２歳",$K10="教育",$M10="",$U10="",$AM10="○"),"○","")</f>
        <v/>
      </c>
      <c r="CN10" s="58" t="str">
        <f t="shared" ref="CN10:CN31" si="61">IF(AND($I10="５歳",$K10="教育",$M10="",$U10="○",$AM10="○"),"○","")</f>
        <v/>
      </c>
      <c r="CO10" s="58" t="str">
        <f t="shared" ref="CO10:CO31" si="62">IF(AND($I10="４歳",$K10="教育",$M10="",$U10="○",$AM10="○"),"○","")</f>
        <v/>
      </c>
      <c r="CP10" s="58" t="str">
        <f t="shared" ref="CP10:CP31" si="63">IF(AND($I10="３歳",$K10="教育",$M10="",$U10="○",$AM10="○"),"○","")</f>
        <v/>
      </c>
      <c r="CQ10" s="58" t="str">
        <f t="shared" ref="CQ10:CQ31" si="64">IF(AND($I10="２歳",$K10="教育",$M10="",$U10="○",$AM10="○"),"○","")</f>
        <v/>
      </c>
      <c r="CR10" s="58" t="str">
        <f t="shared" ref="CR10:CR31" si="65">IF(AND($I10="５歳",$K10="教育",$M10="○",$U10="",$AM10="○"),"○","")</f>
        <v/>
      </c>
      <c r="CS10" s="58" t="str">
        <f t="shared" ref="CS10:CS31" si="66">IF(AND($I10="４歳",$K10="教育",$M10="○",$U10="",$AM10="○"),"○","")</f>
        <v/>
      </c>
      <c r="CT10" s="58" t="str">
        <f t="shared" ref="CT10:CT31" si="67">IF(AND($I10="３歳",$K10="教育",$M10="○",$U10="",$AM10="○"),"○","")</f>
        <v/>
      </c>
      <c r="CU10" s="58" t="str">
        <f t="shared" ref="CU10:CU31" si="68">IF(AND($I10="２歳",$K10="教育",$M10="○",$U10="",$AM10="○"),"○","")</f>
        <v/>
      </c>
      <c r="CV10" s="58" t="str">
        <f t="shared" ref="CV10:CV31" si="69">IF(AND($I10="５歳",$K10="教育",$M10="○",$U10="○",$AM10="○"),"○","")</f>
        <v/>
      </c>
      <c r="CW10" s="58" t="str">
        <f t="shared" ref="CW10:CW31" si="70">IF(AND($I10="４歳",$K10="教育",$M10="○",$U10="○",$AM10="○"),"○","")</f>
        <v/>
      </c>
      <c r="CX10" s="58" t="str">
        <f t="shared" ref="CX10:CX31" si="71">IF(AND($I10="３歳",$K10="教育",$M10="○",$U10="○",$AM10="○"),"○","")</f>
        <v/>
      </c>
      <c r="CY10" s="58" t="str">
        <f t="shared" ref="CY10:CY31" si="72">IF(AND($I10="２歳",$K10="教育",$M10="○",$U10="○",$AM10="○"),"○","")</f>
        <v/>
      </c>
      <c r="CZ10" s="58" t="str">
        <f t="shared" ref="CZ10:CZ91" si="73">IF(AND(BG10="５歳",BK10="教育",BS10&gt;0),"○","")</f>
        <v/>
      </c>
      <c r="DA10" s="58" t="str">
        <f t="shared" ref="DA10:DA91" si="74">IF(AND(BG10="４歳",BK10="教育",BS10&gt;0),"○","")</f>
        <v/>
      </c>
      <c r="DB10" s="58" t="str">
        <f t="shared" ref="DB10:DB91" si="75">IF(AND(BG10="３歳",BK10="教育",BS10&gt;0),"○","")</f>
        <v/>
      </c>
      <c r="DC10" s="58" t="str">
        <f t="shared" ref="DC10:DC91" si="76">IF(AND(BG10="２歳",BK10="教育",BS10&gt;0),"○","")</f>
        <v/>
      </c>
      <c r="DD10" s="59" t="s">
        <v>148</v>
      </c>
      <c r="DE10" s="59" t="s">
        <v>59</v>
      </c>
      <c r="DF10" s="60" t="s">
        <v>60</v>
      </c>
      <c r="DG10" s="120" t="s">
        <v>41</v>
      </c>
      <c r="DH10" s="120" t="s">
        <v>42</v>
      </c>
      <c r="DI10" s="120" t="s">
        <v>43</v>
      </c>
    </row>
    <row r="11" spans="1:113" ht="13.5" customHeight="1">
      <c r="A11" s="860">
        <v>2</v>
      </c>
      <c r="B11" s="861"/>
      <c r="C11" s="860"/>
      <c r="D11" s="864"/>
      <c r="E11" s="861"/>
      <c r="F11" s="860"/>
      <c r="G11" s="864"/>
      <c r="H11" s="861"/>
      <c r="I11" s="860"/>
      <c r="J11" s="861"/>
      <c r="K11" s="865"/>
      <c r="L11" s="866"/>
      <c r="M11" s="865"/>
      <c r="N11" s="866"/>
      <c r="O11" s="860"/>
      <c r="P11" s="861"/>
      <c r="Q11" s="860"/>
      <c r="R11" s="861"/>
      <c r="S11" s="862"/>
      <c r="T11" s="863"/>
      <c r="U11" s="860"/>
      <c r="V11" s="861"/>
      <c r="W11" s="860"/>
      <c r="X11" s="864"/>
      <c r="Y11" s="858" t="str">
        <f>IF(AND(K11="標準",Q11="○"),"※下表に記載必要箇所あり(①)",IF(AND(K11="短時間",Q11="○"),"※下表に記載必要箇所あり(②)",IF(AND(K11="教育",Q11="○"),"※下表に記載必要箇所あり(③)","")))</f>
        <v/>
      </c>
      <c r="Z11" s="859"/>
      <c r="AA11" s="859"/>
      <c r="AB11" s="859"/>
      <c r="AC11" s="859"/>
      <c r="AD11" s="859"/>
      <c r="AE11" s="58" t="str">
        <f t="shared" si="0"/>
        <v/>
      </c>
      <c r="AF11" s="47" t="str">
        <f t="shared" si="1"/>
        <v/>
      </c>
      <c r="AG11" s="47" t="str">
        <f t="shared" si="2"/>
        <v/>
      </c>
      <c r="AH11" s="47" t="str">
        <f t="shared" si="3"/>
        <v/>
      </c>
      <c r="AI11" s="47" t="str">
        <f t="shared" si="4"/>
        <v/>
      </c>
      <c r="AJ11" s="47" t="str">
        <f t="shared" si="5"/>
        <v/>
      </c>
      <c r="AK11" s="47" t="str">
        <f t="shared" si="6"/>
        <v/>
      </c>
      <c r="AL11" s="47" t="str">
        <f t="shared" si="7"/>
        <v/>
      </c>
      <c r="AM11" s="58" t="str">
        <f t="shared" si="8"/>
        <v>○</v>
      </c>
      <c r="AN11" s="58" t="str">
        <f t="shared" si="9"/>
        <v/>
      </c>
      <c r="AO11" s="58" t="str">
        <f t="shared" si="10"/>
        <v/>
      </c>
      <c r="AP11" s="58" t="str">
        <f t="shared" si="11"/>
        <v/>
      </c>
      <c r="AQ11" s="58" t="str">
        <f t="shared" si="12"/>
        <v/>
      </c>
      <c r="AR11" s="58" t="str">
        <f t="shared" si="13"/>
        <v/>
      </c>
      <c r="AS11" s="58" t="str">
        <f t="shared" si="14"/>
        <v/>
      </c>
      <c r="AT11" s="58" t="str">
        <f t="shared" si="15"/>
        <v/>
      </c>
      <c r="AU11" s="58" t="str">
        <f t="shared" si="16"/>
        <v/>
      </c>
      <c r="AV11" s="58" t="str">
        <f t="shared" si="17"/>
        <v/>
      </c>
      <c r="AW11" s="58" t="str">
        <f t="shared" si="18"/>
        <v/>
      </c>
      <c r="AX11" s="58" t="str">
        <f t="shared" si="19"/>
        <v/>
      </c>
      <c r="AY11" s="58" t="str">
        <f t="shared" si="20"/>
        <v/>
      </c>
      <c r="AZ11" s="58" t="str">
        <f t="shared" si="21"/>
        <v/>
      </c>
      <c r="BA11" s="58" t="str">
        <f t="shared" si="22"/>
        <v/>
      </c>
      <c r="BB11" s="58" t="str">
        <f t="shared" si="23"/>
        <v/>
      </c>
      <c r="BC11" s="58" t="str">
        <f t="shared" si="24"/>
        <v/>
      </c>
      <c r="BD11" s="58" t="str">
        <f t="shared" si="25"/>
        <v/>
      </c>
      <c r="BE11" s="58" t="str">
        <f t="shared" si="26"/>
        <v/>
      </c>
      <c r="BF11" s="58" t="str">
        <f t="shared" si="27"/>
        <v/>
      </c>
      <c r="BG11" s="58" t="str">
        <f t="shared" si="28"/>
        <v/>
      </c>
      <c r="BH11" s="58" t="str">
        <f t="shared" si="29"/>
        <v/>
      </c>
      <c r="BI11" s="58" t="str">
        <f t="shared" si="30"/>
        <v/>
      </c>
      <c r="BJ11" s="58" t="str">
        <f t="shared" si="31"/>
        <v/>
      </c>
      <c r="BK11" s="58" t="str">
        <f t="shared" si="32"/>
        <v/>
      </c>
      <c r="BL11" s="58" t="str">
        <f t="shared" si="33"/>
        <v/>
      </c>
      <c r="BM11" s="58" t="str">
        <f t="shared" si="34"/>
        <v/>
      </c>
      <c r="BN11" s="58" t="str">
        <f t="shared" si="35"/>
        <v/>
      </c>
      <c r="BO11" s="58" t="str">
        <f t="shared" si="36"/>
        <v/>
      </c>
      <c r="BP11" s="58" t="str">
        <f t="shared" si="37"/>
        <v/>
      </c>
      <c r="BQ11" s="58" t="str">
        <f t="shared" si="38"/>
        <v/>
      </c>
      <c r="BR11" s="58" t="str">
        <f t="shared" si="39"/>
        <v/>
      </c>
      <c r="BS11" s="58" t="str">
        <f t="shared" si="40"/>
        <v/>
      </c>
      <c r="BT11" s="58" t="str">
        <f t="shared" si="41"/>
        <v/>
      </c>
      <c r="BU11" s="58" t="str">
        <f t="shared" si="42"/>
        <v/>
      </c>
      <c r="BV11" s="58" t="str">
        <f t="shared" si="43"/>
        <v/>
      </c>
      <c r="BW11" s="58" t="str">
        <f t="shared" si="44"/>
        <v/>
      </c>
      <c r="BX11" s="58" t="str">
        <f t="shared" si="45"/>
        <v/>
      </c>
      <c r="BY11" s="58" t="str">
        <f t="shared" si="46"/>
        <v/>
      </c>
      <c r="BZ11" s="58" t="str">
        <f t="shared" si="47"/>
        <v/>
      </c>
      <c r="CA11" s="58" t="str">
        <f t="shared" si="48"/>
        <v/>
      </c>
      <c r="CB11" s="58" t="str">
        <f t="shared" si="49"/>
        <v/>
      </c>
      <c r="CC11" s="58" t="str">
        <f t="shared" si="50"/>
        <v/>
      </c>
      <c r="CD11" s="58" t="str">
        <f t="shared" si="51"/>
        <v/>
      </c>
      <c r="CE11" s="58" t="str">
        <f t="shared" si="52"/>
        <v/>
      </c>
      <c r="CF11" s="58" t="str">
        <f t="shared" si="53"/>
        <v/>
      </c>
      <c r="CG11" s="58" t="str">
        <f t="shared" si="54"/>
        <v/>
      </c>
      <c r="CH11" s="58" t="str">
        <f t="shared" si="55"/>
        <v/>
      </c>
      <c r="CI11" s="58" t="str">
        <f t="shared" si="56"/>
        <v/>
      </c>
      <c r="CJ11" s="58" t="str">
        <f t="shared" si="57"/>
        <v/>
      </c>
      <c r="CK11" s="58" t="str">
        <f t="shared" si="58"/>
        <v/>
      </c>
      <c r="CL11" s="58" t="str">
        <f t="shared" si="59"/>
        <v/>
      </c>
      <c r="CM11" s="58" t="str">
        <f t="shared" si="60"/>
        <v/>
      </c>
      <c r="CN11" s="58" t="str">
        <f t="shared" si="61"/>
        <v/>
      </c>
      <c r="CO11" s="58" t="str">
        <f t="shared" si="62"/>
        <v/>
      </c>
      <c r="CP11" s="58" t="str">
        <f t="shared" si="63"/>
        <v/>
      </c>
      <c r="CQ11" s="58" t="str">
        <f t="shared" si="64"/>
        <v/>
      </c>
      <c r="CR11" s="58" t="str">
        <f t="shared" si="65"/>
        <v/>
      </c>
      <c r="CS11" s="58" t="str">
        <f t="shared" si="66"/>
        <v/>
      </c>
      <c r="CT11" s="58" t="str">
        <f t="shared" si="67"/>
        <v/>
      </c>
      <c r="CU11" s="58" t="str">
        <f t="shared" si="68"/>
        <v/>
      </c>
      <c r="CV11" s="58" t="str">
        <f t="shared" si="69"/>
        <v/>
      </c>
      <c r="CW11" s="58" t="str">
        <f t="shared" si="70"/>
        <v/>
      </c>
      <c r="CX11" s="58" t="str">
        <f t="shared" si="71"/>
        <v/>
      </c>
      <c r="CY11" s="58" t="str">
        <f t="shared" si="72"/>
        <v/>
      </c>
      <c r="CZ11" s="58" t="str">
        <f t="shared" si="73"/>
        <v/>
      </c>
      <c r="DA11" s="58" t="str">
        <f t="shared" si="74"/>
        <v/>
      </c>
      <c r="DB11" s="58" t="str">
        <f t="shared" si="75"/>
        <v/>
      </c>
      <c r="DC11" s="58" t="str">
        <f t="shared" si="76"/>
        <v/>
      </c>
      <c r="DD11" s="120" t="s">
        <v>11</v>
      </c>
      <c r="DE11" s="120" t="s">
        <v>48</v>
      </c>
      <c r="DF11" s="120" t="s">
        <v>12</v>
      </c>
    </row>
    <row r="12" spans="1:113" ht="13.5" customHeight="1">
      <c r="A12" s="860">
        <v>3</v>
      </c>
      <c r="B12" s="861"/>
      <c r="C12" s="860"/>
      <c r="D12" s="864"/>
      <c r="E12" s="861"/>
      <c r="F12" s="860"/>
      <c r="G12" s="864"/>
      <c r="H12" s="861"/>
      <c r="I12" s="860"/>
      <c r="J12" s="861"/>
      <c r="K12" s="865"/>
      <c r="L12" s="866"/>
      <c r="M12" s="865"/>
      <c r="N12" s="866"/>
      <c r="O12" s="860"/>
      <c r="P12" s="861"/>
      <c r="Q12" s="860"/>
      <c r="R12" s="861"/>
      <c r="S12" s="862"/>
      <c r="T12" s="863"/>
      <c r="U12" s="860"/>
      <c r="V12" s="861"/>
      <c r="W12" s="860"/>
      <c r="X12" s="864"/>
      <c r="Y12" s="858" t="str">
        <f t="shared" ref="Y12:Y28" si="77">IF(AND(K12="標準",Q12="○"),"※下表に記載必要箇所あり(①)",IF(AND(K12="短時間",Q12="○"),"※下表に記載必要箇所あり(②)",IF(AND(K12="教育",Q12="○"),"※下表に記載必要箇所あり(③)","")))</f>
        <v/>
      </c>
      <c r="Z12" s="859"/>
      <c r="AA12" s="859"/>
      <c r="AB12" s="859"/>
      <c r="AC12" s="859"/>
      <c r="AD12" s="859"/>
      <c r="AE12" s="58" t="str">
        <f t="shared" si="0"/>
        <v/>
      </c>
      <c r="AF12" s="47" t="str">
        <f t="shared" si="1"/>
        <v/>
      </c>
      <c r="AG12" s="47" t="str">
        <f t="shared" si="2"/>
        <v/>
      </c>
      <c r="AH12" s="47" t="str">
        <f t="shared" si="3"/>
        <v/>
      </c>
      <c r="AI12" s="47" t="str">
        <f t="shared" si="4"/>
        <v/>
      </c>
      <c r="AJ12" s="47" t="str">
        <f t="shared" si="5"/>
        <v/>
      </c>
      <c r="AK12" s="47" t="str">
        <f t="shared" si="6"/>
        <v/>
      </c>
      <c r="AL12" s="47" t="str">
        <f t="shared" si="7"/>
        <v/>
      </c>
      <c r="AM12" s="58" t="str">
        <f t="shared" si="8"/>
        <v>○</v>
      </c>
      <c r="AN12" s="58" t="str">
        <f t="shared" si="9"/>
        <v/>
      </c>
      <c r="AO12" s="58" t="str">
        <f t="shared" si="10"/>
        <v/>
      </c>
      <c r="AP12" s="58" t="str">
        <f t="shared" si="11"/>
        <v/>
      </c>
      <c r="AQ12" s="58" t="str">
        <f t="shared" si="12"/>
        <v/>
      </c>
      <c r="AR12" s="58" t="str">
        <f t="shared" si="13"/>
        <v/>
      </c>
      <c r="AS12" s="58" t="str">
        <f t="shared" si="14"/>
        <v/>
      </c>
      <c r="AT12" s="58" t="str">
        <f t="shared" si="15"/>
        <v/>
      </c>
      <c r="AU12" s="58" t="str">
        <f t="shared" si="16"/>
        <v/>
      </c>
      <c r="AV12" s="58" t="str">
        <f t="shared" si="17"/>
        <v/>
      </c>
      <c r="AW12" s="58" t="str">
        <f t="shared" si="18"/>
        <v/>
      </c>
      <c r="AX12" s="58" t="str">
        <f t="shared" si="19"/>
        <v/>
      </c>
      <c r="AY12" s="58" t="str">
        <f t="shared" si="20"/>
        <v/>
      </c>
      <c r="AZ12" s="58" t="str">
        <f t="shared" si="21"/>
        <v/>
      </c>
      <c r="BA12" s="58" t="str">
        <f t="shared" si="22"/>
        <v/>
      </c>
      <c r="BB12" s="58" t="str">
        <f t="shared" si="23"/>
        <v/>
      </c>
      <c r="BC12" s="58" t="str">
        <f t="shared" si="24"/>
        <v/>
      </c>
      <c r="BD12" s="58" t="str">
        <f t="shared" si="25"/>
        <v/>
      </c>
      <c r="BE12" s="58" t="str">
        <f t="shared" si="26"/>
        <v/>
      </c>
      <c r="BF12" s="58" t="str">
        <f t="shared" si="27"/>
        <v/>
      </c>
      <c r="BG12" s="58" t="str">
        <f t="shared" si="28"/>
        <v/>
      </c>
      <c r="BH12" s="58" t="str">
        <f t="shared" si="29"/>
        <v/>
      </c>
      <c r="BI12" s="58" t="str">
        <f t="shared" si="30"/>
        <v/>
      </c>
      <c r="BJ12" s="58" t="str">
        <f t="shared" si="31"/>
        <v/>
      </c>
      <c r="BK12" s="58" t="str">
        <f t="shared" si="32"/>
        <v/>
      </c>
      <c r="BL12" s="58" t="str">
        <f t="shared" si="33"/>
        <v/>
      </c>
      <c r="BM12" s="58" t="str">
        <f t="shared" si="34"/>
        <v/>
      </c>
      <c r="BN12" s="58" t="str">
        <f t="shared" si="35"/>
        <v/>
      </c>
      <c r="BO12" s="58" t="str">
        <f t="shared" si="36"/>
        <v/>
      </c>
      <c r="BP12" s="58" t="str">
        <f t="shared" si="37"/>
        <v/>
      </c>
      <c r="BQ12" s="58" t="str">
        <f t="shared" si="38"/>
        <v/>
      </c>
      <c r="BR12" s="58" t="str">
        <f t="shared" si="39"/>
        <v/>
      </c>
      <c r="BS12" s="58" t="str">
        <f t="shared" si="40"/>
        <v/>
      </c>
      <c r="BT12" s="58" t="str">
        <f t="shared" si="41"/>
        <v/>
      </c>
      <c r="BU12" s="58" t="str">
        <f t="shared" si="42"/>
        <v/>
      </c>
      <c r="BV12" s="58" t="str">
        <f t="shared" si="43"/>
        <v/>
      </c>
      <c r="BW12" s="58" t="str">
        <f t="shared" si="44"/>
        <v/>
      </c>
      <c r="BX12" s="58" t="str">
        <f t="shared" si="45"/>
        <v/>
      </c>
      <c r="BY12" s="58" t="str">
        <f t="shared" si="46"/>
        <v/>
      </c>
      <c r="BZ12" s="58" t="str">
        <f t="shared" si="47"/>
        <v/>
      </c>
      <c r="CA12" s="58" t="str">
        <f t="shared" si="48"/>
        <v/>
      </c>
      <c r="CB12" s="58" t="str">
        <f t="shared" si="49"/>
        <v/>
      </c>
      <c r="CC12" s="58" t="str">
        <f t="shared" si="50"/>
        <v/>
      </c>
      <c r="CD12" s="58" t="str">
        <f t="shared" si="51"/>
        <v/>
      </c>
      <c r="CE12" s="58" t="str">
        <f t="shared" si="52"/>
        <v/>
      </c>
      <c r="CF12" s="58" t="str">
        <f t="shared" si="53"/>
        <v/>
      </c>
      <c r="CG12" s="58" t="str">
        <f t="shared" si="54"/>
        <v/>
      </c>
      <c r="CH12" s="58" t="str">
        <f t="shared" si="55"/>
        <v/>
      </c>
      <c r="CI12" s="58" t="str">
        <f t="shared" si="56"/>
        <v/>
      </c>
      <c r="CJ12" s="58" t="str">
        <f t="shared" si="57"/>
        <v/>
      </c>
      <c r="CK12" s="58" t="str">
        <f t="shared" si="58"/>
        <v/>
      </c>
      <c r="CL12" s="58" t="str">
        <f t="shared" si="59"/>
        <v/>
      </c>
      <c r="CM12" s="58" t="str">
        <f t="shared" si="60"/>
        <v/>
      </c>
      <c r="CN12" s="58" t="str">
        <f t="shared" si="61"/>
        <v/>
      </c>
      <c r="CO12" s="58" t="str">
        <f t="shared" si="62"/>
        <v/>
      </c>
      <c r="CP12" s="58" t="str">
        <f t="shared" si="63"/>
        <v/>
      </c>
      <c r="CQ12" s="58" t="str">
        <f t="shared" si="64"/>
        <v/>
      </c>
      <c r="CR12" s="58" t="str">
        <f t="shared" si="65"/>
        <v/>
      </c>
      <c r="CS12" s="58" t="str">
        <f t="shared" si="66"/>
        <v/>
      </c>
      <c r="CT12" s="58" t="str">
        <f t="shared" si="67"/>
        <v/>
      </c>
      <c r="CU12" s="58" t="str">
        <f t="shared" si="68"/>
        <v/>
      </c>
      <c r="CV12" s="58" t="str">
        <f t="shared" si="69"/>
        <v/>
      </c>
      <c r="CW12" s="58" t="str">
        <f t="shared" si="70"/>
        <v/>
      </c>
      <c r="CX12" s="58" t="str">
        <f t="shared" si="71"/>
        <v/>
      </c>
      <c r="CY12" s="58" t="str">
        <f t="shared" si="72"/>
        <v/>
      </c>
      <c r="CZ12" s="58" t="str">
        <f t="shared" si="73"/>
        <v/>
      </c>
      <c r="DA12" s="58" t="str">
        <f t="shared" si="74"/>
        <v/>
      </c>
      <c r="DB12" s="58" t="str">
        <f t="shared" si="75"/>
        <v/>
      </c>
      <c r="DC12" s="58" t="str">
        <f t="shared" si="76"/>
        <v/>
      </c>
      <c r="DD12" s="60" t="s">
        <v>46</v>
      </c>
      <c r="DE12" s="120" t="s">
        <v>47</v>
      </c>
      <c r="DF12" s="120" t="s">
        <v>261</v>
      </c>
    </row>
    <row r="13" spans="1:113" ht="13.5" customHeight="1">
      <c r="A13" s="860">
        <v>4</v>
      </c>
      <c r="B13" s="861"/>
      <c r="C13" s="860"/>
      <c r="D13" s="864"/>
      <c r="E13" s="861"/>
      <c r="F13" s="860"/>
      <c r="G13" s="864"/>
      <c r="H13" s="861"/>
      <c r="I13" s="860"/>
      <c r="J13" s="861"/>
      <c r="K13" s="865"/>
      <c r="L13" s="866"/>
      <c r="M13" s="865"/>
      <c r="N13" s="866"/>
      <c r="O13" s="860"/>
      <c r="P13" s="861"/>
      <c r="Q13" s="860"/>
      <c r="R13" s="861"/>
      <c r="S13" s="862"/>
      <c r="T13" s="863"/>
      <c r="U13" s="860"/>
      <c r="V13" s="861"/>
      <c r="W13" s="860"/>
      <c r="X13" s="864"/>
      <c r="Y13" s="858" t="str">
        <f t="shared" si="77"/>
        <v/>
      </c>
      <c r="Z13" s="859"/>
      <c r="AA13" s="859"/>
      <c r="AB13" s="859"/>
      <c r="AC13" s="859"/>
      <c r="AD13" s="859"/>
      <c r="AE13" s="58" t="str">
        <f t="shared" si="0"/>
        <v/>
      </c>
      <c r="AF13" s="47" t="str">
        <f t="shared" si="1"/>
        <v/>
      </c>
      <c r="AG13" s="47" t="str">
        <f t="shared" si="2"/>
        <v/>
      </c>
      <c r="AH13" s="47" t="str">
        <f t="shared" si="3"/>
        <v/>
      </c>
      <c r="AI13" s="47" t="str">
        <f t="shared" si="4"/>
        <v/>
      </c>
      <c r="AJ13" s="47" t="str">
        <f t="shared" si="5"/>
        <v/>
      </c>
      <c r="AK13" s="47" t="str">
        <f t="shared" si="6"/>
        <v/>
      </c>
      <c r="AL13" s="47" t="str">
        <f t="shared" si="7"/>
        <v/>
      </c>
      <c r="AM13" s="58" t="str">
        <f t="shared" si="8"/>
        <v>○</v>
      </c>
      <c r="AN13" s="58" t="str">
        <f t="shared" si="9"/>
        <v/>
      </c>
      <c r="AO13" s="58" t="str">
        <f t="shared" si="10"/>
        <v/>
      </c>
      <c r="AP13" s="58" t="str">
        <f t="shared" si="11"/>
        <v/>
      </c>
      <c r="AQ13" s="58" t="str">
        <f t="shared" si="12"/>
        <v/>
      </c>
      <c r="AR13" s="58" t="str">
        <f t="shared" si="13"/>
        <v/>
      </c>
      <c r="AS13" s="58" t="str">
        <f t="shared" si="14"/>
        <v/>
      </c>
      <c r="AT13" s="58" t="str">
        <f t="shared" si="15"/>
        <v/>
      </c>
      <c r="AU13" s="58" t="str">
        <f t="shared" si="16"/>
        <v/>
      </c>
      <c r="AV13" s="58" t="str">
        <f t="shared" si="17"/>
        <v/>
      </c>
      <c r="AW13" s="58" t="str">
        <f t="shared" si="18"/>
        <v/>
      </c>
      <c r="AX13" s="58" t="str">
        <f t="shared" si="19"/>
        <v/>
      </c>
      <c r="AY13" s="58" t="str">
        <f t="shared" si="20"/>
        <v/>
      </c>
      <c r="AZ13" s="58" t="str">
        <f t="shared" si="21"/>
        <v/>
      </c>
      <c r="BA13" s="58" t="str">
        <f t="shared" si="22"/>
        <v/>
      </c>
      <c r="BB13" s="58" t="str">
        <f t="shared" si="23"/>
        <v/>
      </c>
      <c r="BC13" s="58" t="str">
        <f t="shared" si="24"/>
        <v/>
      </c>
      <c r="BD13" s="58" t="str">
        <f t="shared" si="25"/>
        <v/>
      </c>
      <c r="BE13" s="58" t="str">
        <f t="shared" si="26"/>
        <v/>
      </c>
      <c r="BF13" s="58" t="str">
        <f t="shared" si="27"/>
        <v/>
      </c>
      <c r="BG13" s="58" t="str">
        <f t="shared" si="28"/>
        <v/>
      </c>
      <c r="BH13" s="58" t="str">
        <f t="shared" si="29"/>
        <v/>
      </c>
      <c r="BI13" s="58" t="str">
        <f t="shared" si="30"/>
        <v/>
      </c>
      <c r="BJ13" s="58" t="str">
        <f t="shared" si="31"/>
        <v/>
      </c>
      <c r="BK13" s="58" t="str">
        <f t="shared" si="32"/>
        <v/>
      </c>
      <c r="BL13" s="58" t="str">
        <f t="shared" si="33"/>
        <v/>
      </c>
      <c r="BM13" s="58" t="str">
        <f t="shared" si="34"/>
        <v/>
      </c>
      <c r="BN13" s="58" t="str">
        <f t="shared" si="35"/>
        <v/>
      </c>
      <c r="BO13" s="58" t="str">
        <f t="shared" si="36"/>
        <v/>
      </c>
      <c r="BP13" s="58" t="str">
        <f t="shared" si="37"/>
        <v/>
      </c>
      <c r="BQ13" s="58" t="str">
        <f t="shared" si="38"/>
        <v/>
      </c>
      <c r="BR13" s="58" t="str">
        <f t="shared" si="39"/>
        <v/>
      </c>
      <c r="BS13" s="58" t="str">
        <f t="shared" si="40"/>
        <v/>
      </c>
      <c r="BT13" s="58" t="str">
        <f t="shared" si="41"/>
        <v/>
      </c>
      <c r="BU13" s="58" t="str">
        <f t="shared" si="42"/>
        <v/>
      </c>
      <c r="BV13" s="58" t="str">
        <f t="shared" si="43"/>
        <v/>
      </c>
      <c r="BW13" s="58" t="str">
        <f t="shared" si="44"/>
        <v/>
      </c>
      <c r="BX13" s="58" t="str">
        <f t="shared" si="45"/>
        <v/>
      </c>
      <c r="BY13" s="58" t="str">
        <f t="shared" si="46"/>
        <v/>
      </c>
      <c r="BZ13" s="58" t="str">
        <f t="shared" si="47"/>
        <v/>
      </c>
      <c r="CA13" s="58" t="str">
        <f t="shared" si="48"/>
        <v/>
      </c>
      <c r="CB13" s="58" t="str">
        <f t="shared" si="49"/>
        <v/>
      </c>
      <c r="CC13" s="58" t="str">
        <f t="shared" si="50"/>
        <v/>
      </c>
      <c r="CD13" s="58" t="str">
        <f t="shared" si="51"/>
        <v/>
      </c>
      <c r="CE13" s="58" t="str">
        <f t="shared" si="52"/>
        <v/>
      </c>
      <c r="CF13" s="58" t="str">
        <f t="shared" si="53"/>
        <v/>
      </c>
      <c r="CG13" s="58" t="str">
        <f t="shared" si="54"/>
        <v/>
      </c>
      <c r="CH13" s="58" t="str">
        <f t="shared" si="55"/>
        <v/>
      </c>
      <c r="CI13" s="58" t="str">
        <f t="shared" si="56"/>
        <v/>
      </c>
      <c r="CJ13" s="58" t="str">
        <f t="shared" si="57"/>
        <v/>
      </c>
      <c r="CK13" s="58" t="str">
        <f t="shared" si="58"/>
        <v/>
      </c>
      <c r="CL13" s="58" t="str">
        <f t="shared" si="59"/>
        <v/>
      </c>
      <c r="CM13" s="58" t="str">
        <f t="shared" si="60"/>
        <v/>
      </c>
      <c r="CN13" s="58" t="str">
        <f t="shared" si="61"/>
        <v/>
      </c>
      <c r="CO13" s="58" t="str">
        <f t="shared" si="62"/>
        <v/>
      </c>
      <c r="CP13" s="58" t="str">
        <f t="shared" si="63"/>
        <v/>
      </c>
      <c r="CQ13" s="58" t="str">
        <f t="shared" si="64"/>
        <v/>
      </c>
      <c r="CR13" s="58" t="str">
        <f t="shared" si="65"/>
        <v/>
      </c>
      <c r="CS13" s="58" t="str">
        <f t="shared" si="66"/>
        <v/>
      </c>
      <c r="CT13" s="58" t="str">
        <f t="shared" si="67"/>
        <v/>
      </c>
      <c r="CU13" s="58" t="str">
        <f t="shared" si="68"/>
        <v/>
      </c>
      <c r="CV13" s="58" t="str">
        <f t="shared" si="69"/>
        <v/>
      </c>
      <c r="CW13" s="58" t="str">
        <f t="shared" si="70"/>
        <v/>
      </c>
      <c r="CX13" s="58" t="str">
        <f t="shared" si="71"/>
        <v/>
      </c>
      <c r="CY13" s="58" t="str">
        <f t="shared" si="72"/>
        <v/>
      </c>
      <c r="CZ13" s="58" t="str">
        <f t="shared" si="73"/>
        <v/>
      </c>
      <c r="DA13" s="58" t="str">
        <f t="shared" si="74"/>
        <v/>
      </c>
      <c r="DB13" s="58" t="str">
        <f t="shared" si="75"/>
        <v/>
      </c>
      <c r="DC13" s="58" t="str">
        <f t="shared" si="76"/>
        <v/>
      </c>
      <c r="DD13" s="60"/>
      <c r="DE13" s="120" t="s">
        <v>57</v>
      </c>
    </row>
    <row r="14" spans="1:113" ht="13.5" customHeight="1">
      <c r="A14" s="860">
        <v>5</v>
      </c>
      <c r="B14" s="861"/>
      <c r="C14" s="860"/>
      <c r="D14" s="864"/>
      <c r="E14" s="861"/>
      <c r="F14" s="860"/>
      <c r="G14" s="864"/>
      <c r="H14" s="861"/>
      <c r="I14" s="860"/>
      <c r="J14" s="861"/>
      <c r="K14" s="865"/>
      <c r="L14" s="866"/>
      <c r="M14" s="865"/>
      <c r="N14" s="866"/>
      <c r="O14" s="860"/>
      <c r="P14" s="861"/>
      <c r="Q14" s="860"/>
      <c r="R14" s="861"/>
      <c r="S14" s="862"/>
      <c r="T14" s="863"/>
      <c r="U14" s="860"/>
      <c r="V14" s="861"/>
      <c r="W14" s="860"/>
      <c r="X14" s="864"/>
      <c r="Y14" s="858" t="str">
        <f t="shared" si="77"/>
        <v/>
      </c>
      <c r="Z14" s="859"/>
      <c r="AA14" s="859"/>
      <c r="AB14" s="859"/>
      <c r="AC14" s="859"/>
      <c r="AD14" s="859"/>
      <c r="AE14" s="58" t="str">
        <f t="shared" si="0"/>
        <v/>
      </c>
      <c r="AF14" s="47" t="str">
        <f t="shared" si="1"/>
        <v/>
      </c>
      <c r="AG14" s="47" t="str">
        <f t="shared" si="2"/>
        <v/>
      </c>
      <c r="AH14" s="47" t="str">
        <f t="shared" si="3"/>
        <v/>
      </c>
      <c r="AI14" s="47" t="str">
        <f t="shared" si="4"/>
        <v/>
      </c>
      <c r="AJ14" s="47" t="str">
        <f t="shared" si="5"/>
        <v/>
      </c>
      <c r="AK14" s="47" t="str">
        <f t="shared" si="6"/>
        <v/>
      </c>
      <c r="AL14" s="47" t="str">
        <f t="shared" si="7"/>
        <v/>
      </c>
      <c r="AM14" s="58" t="str">
        <f t="shared" si="8"/>
        <v>○</v>
      </c>
      <c r="AN14" s="58" t="str">
        <f t="shared" si="9"/>
        <v/>
      </c>
      <c r="AO14" s="58" t="str">
        <f t="shared" si="10"/>
        <v/>
      </c>
      <c r="AP14" s="58" t="str">
        <f t="shared" si="11"/>
        <v/>
      </c>
      <c r="AQ14" s="58" t="str">
        <f t="shared" si="12"/>
        <v/>
      </c>
      <c r="AR14" s="58" t="str">
        <f t="shared" si="13"/>
        <v/>
      </c>
      <c r="AS14" s="58" t="str">
        <f t="shared" si="14"/>
        <v/>
      </c>
      <c r="AT14" s="58" t="str">
        <f t="shared" si="15"/>
        <v/>
      </c>
      <c r="AU14" s="58" t="str">
        <f t="shared" si="16"/>
        <v/>
      </c>
      <c r="AV14" s="58" t="str">
        <f t="shared" si="17"/>
        <v/>
      </c>
      <c r="AW14" s="58" t="str">
        <f t="shared" si="18"/>
        <v/>
      </c>
      <c r="AX14" s="58" t="str">
        <f t="shared" si="19"/>
        <v/>
      </c>
      <c r="AY14" s="58" t="str">
        <f t="shared" si="20"/>
        <v/>
      </c>
      <c r="AZ14" s="58" t="str">
        <f t="shared" si="21"/>
        <v/>
      </c>
      <c r="BA14" s="58" t="str">
        <f t="shared" si="22"/>
        <v/>
      </c>
      <c r="BB14" s="58" t="str">
        <f t="shared" si="23"/>
        <v/>
      </c>
      <c r="BC14" s="58" t="str">
        <f t="shared" si="24"/>
        <v/>
      </c>
      <c r="BD14" s="58" t="str">
        <f t="shared" si="25"/>
        <v/>
      </c>
      <c r="BE14" s="58" t="str">
        <f t="shared" si="26"/>
        <v/>
      </c>
      <c r="BF14" s="58" t="str">
        <f t="shared" si="27"/>
        <v/>
      </c>
      <c r="BG14" s="58" t="str">
        <f t="shared" si="28"/>
        <v/>
      </c>
      <c r="BH14" s="58" t="str">
        <f t="shared" si="29"/>
        <v/>
      </c>
      <c r="BI14" s="58" t="str">
        <f t="shared" si="30"/>
        <v/>
      </c>
      <c r="BJ14" s="58" t="str">
        <f t="shared" si="31"/>
        <v/>
      </c>
      <c r="BK14" s="58" t="str">
        <f t="shared" si="32"/>
        <v/>
      </c>
      <c r="BL14" s="58" t="str">
        <f t="shared" si="33"/>
        <v/>
      </c>
      <c r="BM14" s="58" t="str">
        <f t="shared" si="34"/>
        <v/>
      </c>
      <c r="BN14" s="58" t="str">
        <f t="shared" si="35"/>
        <v/>
      </c>
      <c r="BO14" s="58" t="str">
        <f t="shared" si="36"/>
        <v/>
      </c>
      <c r="BP14" s="58" t="str">
        <f t="shared" si="37"/>
        <v/>
      </c>
      <c r="BQ14" s="58" t="str">
        <f t="shared" si="38"/>
        <v/>
      </c>
      <c r="BR14" s="58" t="str">
        <f t="shared" si="39"/>
        <v/>
      </c>
      <c r="BS14" s="58" t="str">
        <f t="shared" si="40"/>
        <v/>
      </c>
      <c r="BT14" s="58" t="str">
        <f t="shared" si="41"/>
        <v/>
      </c>
      <c r="BU14" s="58" t="str">
        <f t="shared" si="42"/>
        <v/>
      </c>
      <c r="BV14" s="58" t="str">
        <f t="shared" si="43"/>
        <v/>
      </c>
      <c r="BW14" s="58" t="str">
        <f t="shared" si="44"/>
        <v/>
      </c>
      <c r="BX14" s="58" t="str">
        <f t="shared" si="45"/>
        <v/>
      </c>
      <c r="BY14" s="58" t="str">
        <f t="shared" si="46"/>
        <v/>
      </c>
      <c r="BZ14" s="58" t="str">
        <f t="shared" si="47"/>
        <v/>
      </c>
      <c r="CA14" s="58" t="str">
        <f t="shared" si="48"/>
        <v/>
      </c>
      <c r="CB14" s="58" t="str">
        <f t="shared" si="49"/>
        <v/>
      </c>
      <c r="CC14" s="58" t="str">
        <f t="shared" si="50"/>
        <v/>
      </c>
      <c r="CD14" s="58" t="str">
        <f t="shared" si="51"/>
        <v/>
      </c>
      <c r="CE14" s="58" t="str">
        <f t="shared" si="52"/>
        <v/>
      </c>
      <c r="CF14" s="58" t="str">
        <f t="shared" si="53"/>
        <v/>
      </c>
      <c r="CG14" s="58" t="str">
        <f t="shared" si="54"/>
        <v/>
      </c>
      <c r="CH14" s="58" t="str">
        <f t="shared" si="55"/>
        <v/>
      </c>
      <c r="CI14" s="58" t="str">
        <f t="shared" si="56"/>
        <v/>
      </c>
      <c r="CJ14" s="58" t="str">
        <f t="shared" si="57"/>
        <v/>
      </c>
      <c r="CK14" s="58" t="str">
        <f t="shared" si="58"/>
        <v/>
      </c>
      <c r="CL14" s="58" t="str">
        <f t="shared" si="59"/>
        <v/>
      </c>
      <c r="CM14" s="58" t="str">
        <f t="shared" si="60"/>
        <v/>
      </c>
      <c r="CN14" s="58" t="str">
        <f t="shared" si="61"/>
        <v/>
      </c>
      <c r="CO14" s="58" t="str">
        <f t="shared" si="62"/>
        <v/>
      </c>
      <c r="CP14" s="58" t="str">
        <f t="shared" si="63"/>
        <v/>
      </c>
      <c r="CQ14" s="58" t="str">
        <f t="shared" si="64"/>
        <v/>
      </c>
      <c r="CR14" s="58" t="str">
        <f t="shared" si="65"/>
        <v/>
      </c>
      <c r="CS14" s="58" t="str">
        <f t="shared" si="66"/>
        <v/>
      </c>
      <c r="CT14" s="58" t="str">
        <f t="shared" si="67"/>
        <v/>
      </c>
      <c r="CU14" s="58" t="str">
        <f t="shared" si="68"/>
        <v/>
      </c>
      <c r="CV14" s="58" t="str">
        <f t="shared" si="69"/>
        <v/>
      </c>
      <c r="CW14" s="58" t="str">
        <f t="shared" si="70"/>
        <v/>
      </c>
      <c r="CX14" s="58" t="str">
        <f t="shared" si="71"/>
        <v/>
      </c>
      <c r="CY14" s="58" t="str">
        <f t="shared" si="72"/>
        <v/>
      </c>
      <c r="CZ14" s="58" t="str">
        <f t="shared" si="73"/>
        <v/>
      </c>
      <c r="DA14" s="58" t="str">
        <f t="shared" si="74"/>
        <v/>
      </c>
      <c r="DB14" s="58" t="str">
        <f t="shared" si="75"/>
        <v/>
      </c>
      <c r="DC14" s="58" t="str">
        <f t="shared" si="76"/>
        <v/>
      </c>
      <c r="DD14" s="60"/>
      <c r="DE14" s="120" t="s">
        <v>44</v>
      </c>
    </row>
    <row r="15" spans="1:113" ht="13.5" customHeight="1">
      <c r="A15" s="860">
        <v>6</v>
      </c>
      <c r="B15" s="861"/>
      <c r="C15" s="860"/>
      <c r="D15" s="864"/>
      <c r="E15" s="861"/>
      <c r="F15" s="867"/>
      <c r="G15" s="868"/>
      <c r="H15" s="869"/>
      <c r="I15" s="860"/>
      <c r="J15" s="861"/>
      <c r="K15" s="865"/>
      <c r="L15" s="866"/>
      <c r="M15" s="865"/>
      <c r="N15" s="866"/>
      <c r="O15" s="860"/>
      <c r="P15" s="861"/>
      <c r="Q15" s="860"/>
      <c r="R15" s="861"/>
      <c r="S15" s="862"/>
      <c r="T15" s="863"/>
      <c r="U15" s="860"/>
      <c r="V15" s="861"/>
      <c r="W15" s="860"/>
      <c r="X15" s="864"/>
      <c r="Y15" s="858" t="str">
        <f t="shared" si="77"/>
        <v/>
      </c>
      <c r="Z15" s="859"/>
      <c r="AA15" s="859"/>
      <c r="AB15" s="859"/>
      <c r="AC15" s="859"/>
      <c r="AD15" s="859"/>
      <c r="AE15" s="58" t="str">
        <f t="shared" si="0"/>
        <v/>
      </c>
      <c r="AF15" s="47" t="str">
        <f t="shared" si="1"/>
        <v/>
      </c>
      <c r="AG15" s="47" t="str">
        <f t="shared" si="2"/>
        <v/>
      </c>
      <c r="AH15" s="47" t="str">
        <f t="shared" si="3"/>
        <v/>
      </c>
      <c r="AI15" s="47" t="str">
        <f t="shared" si="4"/>
        <v/>
      </c>
      <c r="AJ15" s="47" t="str">
        <f t="shared" si="5"/>
        <v/>
      </c>
      <c r="AK15" s="47" t="str">
        <f t="shared" si="6"/>
        <v/>
      </c>
      <c r="AL15" s="47" t="str">
        <f t="shared" si="7"/>
        <v/>
      </c>
      <c r="AM15" s="58" t="str">
        <f t="shared" si="8"/>
        <v>○</v>
      </c>
      <c r="AN15" s="58" t="str">
        <f t="shared" si="9"/>
        <v/>
      </c>
      <c r="AO15" s="58" t="str">
        <f t="shared" si="10"/>
        <v/>
      </c>
      <c r="AP15" s="58" t="str">
        <f t="shared" si="11"/>
        <v/>
      </c>
      <c r="AQ15" s="58" t="str">
        <f t="shared" si="12"/>
        <v/>
      </c>
      <c r="AR15" s="58" t="str">
        <f t="shared" si="13"/>
        <v/>
      </c>
      <c r="AS15" s="58" t="str">
        <f t="shared" si="14"/>
        <v/>
      </c>
      <c r="AT15" s="58" t="str">
        <f t="shared" si="15"/>
        <v/>
      </c>
      <c r="AU15" s="58" t="str">
        <f t="shared" si="16"/>
        <v/>
      </c>
      <c r="AV15" s="58" t="str">
        <f t="shared" si="17"/>
        <v/>
      </c>
      <c r="AW15" s="58" t="str">
        <f t="shared" si="18"/>
        <v/>
      </c>
      <c r="AX15" s="58" t="str">
        <f t="shared" si="19"/>
        <v/>
      </c>
      <c r="AY15" s="58" t="str">
        <f t="shared" si="20"/>
        <v/>
      </c>
      <c r="AZ15" s="58" t="str">
        <f t="shared" si="21"/>
        <v/>
      </c>
      <c r="BA15" s="58" t="str">
        <f t="shared" si="22"/>
        <v/>
      </c>
      <c r="BB15" s="58" t="str">
        <f t="shared" si="23"/>
        <v/>
      </c>
      <c r="BC15" s="58" t="str">
        <f t="shared" si="24"/>
        <v/>
      </c>
      <c r="BD15" s="58" t="str">
        <f t="shared" si="25"/>
        <v/>
      </c>
      <c r="BE15" s="58" t="str">
        <f t="shared" si="26"/>
        <v/>
      </c>
      <c r="BF15" s="58" t="str">
        <f t="shared" si="27"/>
        <v/>
      </c>
      <c r="BG15" s="58" t="str">
        <f t="shared" si="28"/>
        <v/>
      </c>
      <c r="BH15" s="58" t="str">
        <f t="shared" si="29"/>
        <v/>
      </c>
      <c r="BI15" s="58" t="str">
        <f t="shared" si="30"/>
        <v/>
      </c>
      <c r="BJ15" s="58" t="str">
        <f t="shared" si="31"/>
        <v/>
      </c>
      <c r="BK15" s="58" t="str">
        <f t="shared" si="32"/>
        <v/>
      </c>
      <c r="BL15" s="58" t="str">
        <f t="shared" si="33"/>
        <v/>
      </c>
      <c r="BM15" s="58" t="str">
        <f t="shared" si="34"/>
        <v/>
      </c>
      <c r="BN15" s="58" t="str">
        <f t="shared" si="35"/>
        <v/>
      </c>
      <c r="BO15" s="58" t="str">
        <f t="shared" si="36"/>
        <v/>
      </c>
      <c r="BP15" s="58" t="str">
        <f t="shared" si="37"/>
        <v/>
      </c>
      <c r="BQ15" s="58" t="str">
        <f t="shared" si="38"/>
        <v/>
      </c>
      <c r="BR15" s="58" t="str">
        <f t="shared" si="39"/>
        <v/>
      </c>
      <c r="BS15" s="58" t="str">
        <f t="shared" si="40"/>
        <v/>
      </c>
      <c r="BT15" s="58" t="str">
        <f t="shared" si="41"/>
        <v/>
      </c>
      <c r="BU15" s="58" t="str">
        <f t="shared" si="42"/>
        <v/>
      </c>
      <c r="BV15" s="58" t="str">
        <f t="shared" si="43"/>
        <v/>
      </c>
      <c r="BW15" s="58" t="str">
        <f t="shared" si="44"/>
        <v/>
      </c>
      <c r="BX15" s="58" t="str">
        <f t="shared" si="45"/>
        <v/>
      </c>
      <c r="BY15" s="58" t="str">
        <f t="shared" si="46"/>
        <v/>
      </c>
      <c r="BZ15" s="58" t="str">
        <f t="shared" si="47"/>
        <v/>
      </c>
      <c r="CA15" s="58" t="str">
        <f t="shared" si="48"/>
        <v/>
      </c>
      <c r="CB15" s="58" t="str">
        <f t="shared" si="49"/>
        <v/>
      </c>
      <c r="CC15" s="58" t="str">
        <f t="shared" si="50"/>
        <v/>
      </c>
      <c r="CD15" s="58" t="str">
        <f t="shared" si="51"/>
        <v/>
      </c>
      <c r="CE15" s="58" t="str">
        <f t="shared" si="52"/>
        <v/>
      </c>
      <c r="CF15" s="58" t="str">
        <f t="shared" si="53"/>
        <v/>
      </c>
      <c r="CG15" s="58" t="str">
        <f t="shared" si="54"/>
        <v/>
      </c>
      <c r="CH15" s="58" t="str">
        <f t="shared" si="55"/>
        <v/>
      </c>
      <c r="CI15" s="58" t="str">
        <f t="shared" si="56"/>
        <v/>
      </c>
      <c r="CJ15" s="58" t="str">
        <f t="shared" si="57"/>
        <v/>
      </c>
      <c r="CK15" s="58" t="str">
        <f t="shared" si="58"/>
        <v/>
      </c>
      <c r="CL15" s="58" t="str">
        <f t="shared" si="59"/>
        <v/>
      </c>
      <c r="CM15" s="58" t="str">
        <f t="shared" si="60"/>
        <v/>
      </c>
      <c r="CN15" s="58" t="str">
        <f t="shared" si="61"/>
        <v/>
      </c>
      <c r="CO15" s="58" t="str">
        <f t="shared" si="62"/>
        <v/>
      </c>
      <c r="CP15" s="58" t="str">
        <f t="shared" si="63"/>
        <v/>
      </c>
      <c r="CQ15" s="58" t="str">
        <f t="shared" si="64"/>
        <v/>
      </c>
      <c r="CR15" s="58" t="str">
        <f t="shared" si="65"/>
        <v/>
      </c>
      <c r="CS15" s="58" t="str">
        <f t="shared" si="66"/>
        <v/>
      </c>
      <c r="CT15" s="58" t="str">
        <f t="shared" si="67"/>
        <v/>
      </c>
      <c r="CU15" s="58" t="str">
        <f t="shared" si="68"/>
        <v/>
      </c>
      <c r="CV15" s="58" t="str">
        <f t="shared" si="69"/>
        <v/>
      </c>
      <c r="CW15" s="58" t="str">
        <f t="shared" si="70"/>
        <v/>
      </c>
      <c r="CX15" s="58" t="str">
        <f t="shared" si="71"/>
        <v/>
      </c>
      <c r="CY15" s="58" t="str">
        <f t="shared" si="72"/>
        <v/>
      </c>
      <c r="CZ15" s="58" t="str">
        <f t="shared" si="73"/>
        <v/>
      </c>
      <c r="DA15" s="58" t="str">
        <f t="shared" si="74"/>
        <v/>
      </c>
      <c r="DB15" s="58" t="str">
        <f t="shared" si="75"/>
        <v/>
      </c>
      <c r="DC15" s="58" t="str">
        <f t="shared" si="76"/>
        <v/>
      </c>
      <c r="DD15" s="59" t="s">
        <v>148</v>
      </c>
      <c r="DE15" s="59" t="s">
        <v>59</v>
      </c>
      <c r="DF15" s="60" t="s">
        <v>60</v>
      </c>
      <c r="DG15" s="120" t="s">
        <v>41</v>
      </c>
      <c r="DH15" s="120" t="s">
        <v>42</v>
      </c>
      <c r="DI15" s="120" t="s">
        <v>43</v>
      </c>
    </row>
    <row r="16" spans="1:113" ht="13.5" customHeight="1">
      <c r="A16" s="860">
        <v>7</v>
      </c>
      <c r="B16" s="861"/>
      <c r="C16" s="860"/>
      <c r="D16" s="864"/>
      <c r="E16" s="861"/>
      <c r="F16" s="860"/>
      <c r="G16" s="864"/>
      <c r="H16" s="861"/>
      <c r="I16" s="860"/>
      <c r="J16" s="861"/>
      <c r="K16" s="865"/>
      <c r="L16" s="866"/>
      <c r="M16" s="865"/>
      <c r="N16" s="866"/>
      <c r="O16" s="860"/>
      <c r="P16" s="861"/>
      <c r="Q16" s="860"/>
      <c r="R16" s="861"/>
      <c r="S16" s="862"/>
      <c r="T16" s="863"/>
      <c r="U16" s="860"/>
      <c r="V16" s="861"/>
      <c r="W16" s="860"/>
      <c r="X16" s="864"/>
      <c r="Y16" s="858" t="str">
        <f t="shared" si="77"/>
        <v/>
      </c>
      <c r="Z16" s="859"/>
      <c r="AA16" s="859"/>
      <c r="AB16" s="859"/>
      <c r="AC16" s="859"/>
      <c r="AD16" s="859"/>
      <c r="AE16" s="58" t="str">
        <f t="shared" si="0"/>
        <v/>
      </c>
      <c r="AF16" s="47" t="str">
        <f t="shared" si="1"/>
        <v/>
      </c>
      <c r="AG16" s="47" t="str">
        <f t="shared" si="2"/>
        <v/>
      </c>
      <c r="AH16" s="47" t="str">
        <f t="shared" si="3"/>
        <v/>
      </c>
      <c r="AI16" s="47" t="str">
        <f t="shared" si="4"/>
        <v/>
      </c>
      <c r="AJ16" s="47" t="str">
        <f t="shared" si="5"/>
        <v/>
      </c>
      <c r="AK16" s="47" t="str">
        <f t="shared" si="6"/>
        <v/>
      </c>
      <c r="AL16" s="47" t="str">
        <f t="shared" si="7"/>
        <v/>
      </c>
      <c r="AM16" s="58" t="str">
        <f t="shared" si="8"/>
        <v>○</v>
      </c>
      <c r="AN16" s="58" t="str">
        <f t="shared" si="9"/>
        <v/>
      </c>
      <c r="AO16" s="58" t="str">
        <f t="shared" si="10"/>
        <v/>
      </c>
      <c r="AP16" s="58" t="str">
        <f t="shared" si="11"/>
        <v/>
      </c>
      <c r="AQ16" s="58" t="str">
        <f t="shared" si="12"/>
        <v/>
      </c>
      <c r="AR16" s="58" t="str">
        <f t="shared" si="13"/>
        <v/>
      </c>
      <c r="AS16" s="58" t="str">
        <f t="shared" si="14"/>
        <v/>
      </c>
      <c r="AT16" s="58" t="str">
        <f t="shared" si="15"/>
        <v/>
      </c>
      <c r="AU16" s="58" t="str">
        <f t="shared" si="16"/>
        <v/>
      </c>
      <c r="AV16" s="58" t="str">
        <f t="shared" si="17"/>
        <v/>
      </c>
      <c r="AW16" s="58" t="str">
        <f t="shared" si="18"/>
        <v/>
      </c>
      <c r="AX16" s="58" t="str">
        <f t="shared" si="19"/>
        <v/>
      </c>
      <c r="AY16" s="58" t="str">
        <f t="shared" si="20"/>
        <v/>
      </c>
      <c r="AZ16" s="58" t="str">
        <f t="shared" si="21"/>
        <v/>
      </c>
      <c r="BA16" s="58" t="str">
        <f t="shared" si="22"/>
        <v/>
      </c>
      <c r="BB16" s="58" t="str">
        <f t="shared" si="23"/>
        <v/>
      </c>
      <c r="BC16" s="58" t="str">
        <f t="shared" si="24"/>
        <v/>
      </c>
      <c r="BD16" s="58" t="str">
        <f t="shared" si="25"/>
        <v/>
      </c>
      <c r="BE16" s="58" t="str">
        <f t="shared" si="26"/>
        <v/>
      </c>
      <c r="BF16" s="58" t="str">
        <f t="shared" si="27"/>
        <v/>
      </c>
      <c r="BG16" s="58" t="str">
        <f t="shared" si="28"/>
        <v/>
      </c>
      <c r="BH16" s="58" t="str">
        <f t="shared" si="29"/>
        <v/>
      </c>
      <c r="BI16" s="58" t="str">
        <f t="shared" si="30"/>
        <v/>
      </c>
      <c r="BJ16" s="58" t="str">
        <f t="shared" si="31"/>
        <v/>
      </c>
      <c r="BK16" s="58" t="str">
        <f t="shared" si="32"/>
        <v/>
      </c>
      <c r="BL16" s="58" t="str">
        <f t="shared" si="33"/>
        <v/>
      </c>
      <c r="BM16" s="58" t="str">
        <f t="shared" si="34"/>
        <v/>
      </c>
      <c r="BN16" s="58" t="str">
        <f t="shared" si="35"/>
        <v/>
      </c>
      <c r="BO16" s="58" t="str">
        <f t="shared" si="36"/>
        <v/>
      </c>
      <c r="BP16" s="58" t="str">
        <f t="shared" si="37"/>
        <v/>
      </c>
      <c r="BQ16" s="58" t="str">
        <f t="shared" si="38"/>
        <v/>
      </c>
      <c r="BR16" s="58" t="str">
        <f t="shared" si="39"/>
        <v/>
      </c>
      <c r="BS16" s="58" t="str">
        <f t="shared" si="40"/>
        <v/>
      </c>
      <c r="BT16" s="58" t="str">
        <f t="shared" si="41"/>
        <v/>
      </c>
      <c r="BU16" s="58" t="str">
        <f t="shared" si="42"/>
        <v/>
      </c>
      <c r="BV16" s="58" t="str">
        <f t="shared" si="43"/>
        <v/>
      </c>
      <c r="BW16" s="58" t="str">
        <f t="shared" si="44"/>
        <v/>
      </c>
      <c r="BX16" s="58" t="str">
        <f t="shared" si="45"/>
        <v/>
      </c>
      <c r="BY16" s="58" t="str">
        <f t="shared" si="46"/>
        <v/>
      </c>
      <c r="BZ16" s="58" t="str">
        <f t="shared" si="47"/>
        <v/>
      </c>
      <c r="CA16" s="58" t="str">
        <f t="shared" si="48"/>
        <v/>
      </c>
      <c r="CB16" s="58" t="str">
        <f t="shared" si="49"/>
        <v/>
      </c>
      <c r="CC16" s="58" t="str">
        <f t="shared" si="50"/>
        <v/>
      </c>
      <c r="CD16" s="58" t="str">
        <f t="shared" si="51"/>
        <v/>
      </c>
      <c r="CE16" s="58" t="str">
        <f t="shared" si="52"/>
        <v/>
      </c>
      <c r="CF16" s="58" t="str">
        <f t="shared" si="53"/>
        <v/>
      </c>
      <c r="CG16" s="58" t="str">
        <f t="shared" si="54"/>
        <v/>
      </c>
      <c r="CH16" s="58" t="str">
        <f t="shared" si="55"/>
        <v/>
      </c>
      <c r="CI16" s="58" t="str">
        <f t="shared" si="56"/>
        <v/>
      </c>
      <c r="CJ16" s="58" t="str">
        <f t="shared" si="57"/>
        <v/>
      </c>
      <c r="CK16" s="58" t="str">
        <f t="shared" si="58"/>
        <v/>
      </c>
      <c r="CL16" s="58" t="str">
        <f t="shared" si="59"/>
        <v/>
      </c>
      <c r="CM16" s="58" t="str">
        <f t="shared" si="60"/>
        <v/>
      </c>
      <c r="CN16" s="58" t="str">
        <f t="shared" si="61"/>
        <v/>
      </c>
      <c r="CO16" s="58" t="str">
        <f t="shared" si="62"/>
        <v/>
      </c>
      <c r="CP16" s="58" t="str">
        <f t="shared" si="63"/>
        <v/>
      </c>
      <c r="CQ16" s="58" t="str">
        <f t="shared" si="64"/>
        <v/>
      </c>
      <c r="CR16" s="58" t="str">
        <f t="shared" si="65"/>
        <v/>
      </c>
      <c r="CS16" s="58" t="str">
        <f t="shared" si="66"/>
        <v/>
      </c>
      <c r="CT16" s="58" t="str">
        <f t="shared" si="67"/>
        <v/>
      </c>
      <c r="CU16" s="58" t="str">
        <f t="shared" si="68"/>
        <v/>
      </c>
      <c r="CV16" s="58" t="str">
        <f t="shared" si="69"/>
        <v/>
      </c>
      <c r="CW16" s="58" t="str">
        <f t="shared" si="70"/>
        <v/>
      </c>
      <c r="CX16" s="58" t="str">
        <f t="shared" si="71"/>
        <v/>
      </c>
      <c r="CY16" s="58" t="str">
        <f t="shared" si="72"/>
        <v/>
      </c>
      <c r="CZ16" s="58" t="str">
        <f t="shared" si="73"/>
        <v/>
      </c>
      <c r="DA16" s="58" t="str">
        <f t="shared" si="74"/>
        <v/>
      </c>
      <c r="DB16" s="58" t="str">
        <f t="shared" si="75"/>
        <v/>
      </c>
      <c r="DC16" s="58" t="str">
        <f t="shared" si="76"/>
        <v/>
      </c>
      <c r="DD16" s="120" t="s">
        <v>11</v>
      </c>
      <c r="DE16" s="120" t="s">
        <v>48</v>
      </c>
      <c r="DF16" s="120" t="s">
        <v>12</v>
      </c>
    </row>
    <row r="17" spans="1:113" ht="13.5" customHeight="1">
      <c r="A17" s="860">
        <v>8</v>
      </c>
      <c r="B17" s="861"/>
      <c r="C17" s="860"/>
      <c r="D17" s="864"/>
      <c r="E17" s="861"/>
      <c r="F17" s="860"/>
      <c r="G17" s="864"/>
      <c r="H17" s="861"/>
      <c r="I17" s="860"/>
      <c r="J17" s="861"/>
      <c r="K17" s="865"/>
      <c r="L17" s="866"/>
      <c r="M17" s="865"/>
      <c r="N17" s="866"/>
      <c r="O17" s="860"/>
      <c r="P17" s="861"/>
      <c r="Q17" s="860"/>
      <c r="R17" s="861"/>
      <c r="S17" s="862"/>
      <c r="T17" s="863"/>
      <c r="U17" s="860"/>
      <c r="V17" s="861"/>
      <c r="W17" s="860"/>
      <c r="X17" s="864"/>
      <c r="Y17" s="858" t="str">
        <f t="shared" si="77"/>
        <v/>
      </c>
      <c r="Z17" s="859"/>
      <c r="AA17" s="859"/>
      <c r="AB17" s="859"/>
      <c r="AC17" s="859"/>
      <c r="AD17" s="859"/>
      <c r="AE17" s="58" t="str">
        <f t="shared" si="0"/>
        <v/>
      </c>
      <c r="AF17" s="47" t="str">
        <f t="shared" si="1"/>
        <v/>
      </c>
      <c r="AG17" s="47" t="str">
        <f t="shared" si="2"/>
        <v/>
      </c>
      <c r="AH17" s="47" t="str">
        <f t="shared" si="3"/>
        <v/>
      </c>
      <c r="AI17" s="47" t="str">
        <f t="shared" si="4"/>
        <v/>
      </c>
      <c r="AJ17" s="47" t="str">
        <f t="shared" si="5"/>
        <v/>
      </c>
      <c r="AK17" s="47" t="str">
        <f t="shared" si="6"/>
        <v/>
      </c>
      <c r="AL17" s="47" t="str">
        <f t="shared" si="7"/>
        <v/>
      </c>
      <c r="AM17" s="58" t="str">
        <f t="shared" si="8"/>
        <v>○</v>
      </c>
      <c r="AN17" s="58" t="str">
        <f t="shared" si="9"/>
        <v/>
      </c>
      <c r="AO17" s="58" t="str">
        <f t="shared" si="10"/>
        <v/>
      </c>
      <c r="AP17" s="58" t="str">
        <f t="shared" si="11"/>
        <v/>
      </c>
      <c r="AQ17" s="58" t="str">
        <f t="shared" si="12"/>
        <v/>
      </c>
      <c r="AR17" s="58" t="str">
        <f t="shared" si="13"/>
        <v/>
      </c>
      <c r="AS17" s="58" t="str">
        <f t="shared" si="14"/>
        <v/>
      </c>
      <c r="AT17" s="58" t="str">
        <f t="shared" si="15"/>
        <v/>
      </c>
      <c r="AU17" s="58" t="str">
        <f t="shared" si="16"/>
        <v/>
      </c>
      <c r="AV17" s="58" t="str">
        <f t="shared" si="17"/>
        <v/>
      </c>
      <c r="AW17" s="58" t="str">
        <f t="shared" si="18"/>
        <v/>
      </c>
      <c r="AX17" s="58" t="str">
        <f t="shared" si="19"/>
        <v/>
      </c>
      <c r="AY17" s="58" t="str">
        <f t="shared" si="20"/>
        <v/>
      </c>
      <c r="AZ17" s="58" t="str">
        <f t="shared" si="21"/>
        <v/>
      </c>
      <c r="BA17" s="58" t="str">
        <f t="shared" si="22"/>
        <v/>
      </c>
      <c r="BB17" s="58" t="str">
        <f t="shared" si="23"/>
        <v/>
      </c>
      <c r="BC17" s="58" t="str">
        <f t="shared" si="24"/>
        <v/>
      </c>
      <c r="BD17" s="58" t="str">
        <f t="shared" si="25"/>
        <v/>
      </c>
      <c r="BE17" s="58" t="str">
        <f t="shared" si="26"/>
        <v/>
      </c>
      <c r="BF17" s="58" t="str">
        <f t="shared" si="27"/>
        <v/>
      </c>
      <c r="BG17" s="58" t="str">
        <f t="shared" si="28"/>
        <v/>
      </c>
      <c r="BH17" s="58" t="str">
        <f t="shared" si="29"/>
        <v/>
      </c>
      <c r="BI17" s="58" t="str">
        <f t="shared" si="30"/>
        <v/>
      </c>
      <c r="BJ17" s="58" t="str">
        <f t="shared" si="31"/>
        <v/>
      </c>
      <c r="BK17" s="58" t="str">
        <f t="shared" si="32"/>
        <v/>
      </c>
      <c r="BL17" s="58" t="str">
        <f t="shared" si="33"/>
        <v/>
      </c>
      <c r="BM17" s="58" t="str">
        <f t="shared" si="34"/>
        <v/>
      </c>
      <c r="BN17" s="58" t="str">
        <f t="shared" si="35"/>
        <v/>
      </c>
      <c r="BO17" s="58" t="str">
        <f t="shared" si="36"/>
        <v/>
      </c>
      <c r="BP17" s="58" t="str">
        <f t="shared" si="37"/>
        <v/>
      </c>
      <c r="BQ17" s="58" t="str">
        <f t="shared" si="38"/>
        <v/>
      </c>
      <c r="BR17" s="58" t="str">
        <f t="shared" si="39"/>
        <v/>
      </c>
      <c r="BS17" s="58" t="str">
        <f t="shared" si="40"/>
        <v/>
      </c>
      <c r="BT17" s="58" t="str">
        <f t="shared" si="41"/>
        <v/>
      </c>
      <c r="BU17" s="58" t="str">
        <f t="shared" si="42"/>
        <v/>
      </c>
      <c r="BV17" s="58" t="str">
        <f t="shared" si="43"/>
        <v/>
      </c>
      <c r="BW17" s="58" t="str">
        <f t="shared" si="44"/>
        <v/>
      </c>
      <c r="BX17" s="58" t="str">
        <f t="shared" si="45"/>
        <v/>
      </c>
      <c r="BY17" s="58" t="str">
        <f t="shared" si="46"/>
        <v/>
      </c>
      <c r="BZ17" s="58" t="str">
        <f t="shared" si="47"/>
        <v/>
      </c>
      <c r="CA17" s="58" t="str">
        <f t="shared" si="48"/>
        <v/>
      </c>
      <c r="CB17" s="58" t="str">
        <f t="shared" si="49"/>
        <v/>
      </c>
      <c r="CC17" s="58" t="str">
        <f t="shared" si="50"/>
        <v/>
      </c>
      <c r="CD17" s="58" t="str">
        <f t="shared" si="51"/>
        <v/>
      </c>
      <c r="CE17" s="58" t="str">
        <f t="shared" si="52"/>
        <v/>
      </c>
      <c r="CF17" s="58" t="str">
        <f t="shared" si="53"/>
        <v/>
      </c>
      <c r="CG17" s="58" t="str">
        <f t="shared" si="54"/>
        <v/>
      </c>
      <c r="CH17" s="58" t="str">
        <f t="shared" si="55"/>
        <v/>
      </c>
      <c r="CI17" s="58" t="str">
        <f t="shared" si="56"/>
        <v/>
      </c>
      <c r="CJ17" s="58" t="str">
        <f t="shared" si="57"/>
        <v/>
      </c>
      <c r="CK17" s="58" t="str">
        <f t="shared" si="58"/>
        <v/>
      </c>
      <c r="CL17" s="58" t="str">
        <f t="shared" si="59"/>
        <v/>
      </c>
      <c r="CM17" s="58" t="str">
        <f t="shared" si="60"/>
        <v/>
      </c>
      <c r="CN17" s="58" t="str">
        <f t="shared" si="61"/>
        <v/>
      </c>
      <c r="CO17" s="58" t="str">
        <f t="shared" si="62"/>
        <v/>
      </c>
      <c r="CP17" s="58" t="str">
        <f t="shared" si="63"/>
        <v/>
      </c>
      <c r="CQ17" s="58" t="str">
        <f t="shared" si="64"/>
        <v/>
      </c>
      <c r="CR17" s="58" t="str">
        <f t="shared" si="65"/>
        <v/>
      </c>
      <c r="CS17" s="58" t="str">
        <f t="shared" si="66"/>
        <v/>
      </c>
      <c r="CT17" s="58" t="str">
        <f t="shared" si="67"/>
        <v/>
      </c>
      <c r="CU17" s="58" t="str">
        <f t="shared" si="68"/>
        <v/>
      </c>
      <c r="CV17" s="58" t="str">
        <f t="shared" si="69"/>
        <v/>
      </c>
      <c r="CW17" s="58" t="str">
        <f t="shared" si="70"/>
        <v/>
      </c>
      <c r="CX17" s="58" t="str">
        <f t="shared" si="71"/>
        <v/>
      </c>
      <c r="CY17" s="58" t="str">
        <f t="shared" si="72"/>
        <v/>
      </c>
      <c r="CZ17" s="58" t="str">
        <f t="shared" si="73"/>
        <v/>
      </c>
      <c r="DA17" s="58" t="str">
        <f t="shared" si="74"/>
        <v/>
      </c>
      <c r="DB17" s="58" t="str">
        <f t="shared" si="75"/>
        <v/>
      </c>
      <c r="DC17" s="58" t="str">
        <f t="shared" si="76"/>
        <v/>
      </c>
      <c r="DD17" s="60" t="s">
        <v>46</v>
      </c>
      <c r="DE17" s="120" t="s">
        <v>47</v>
      </c>
      <c r="DF17" s="120" t="s">
        <v>261</v>
      </c>
    </row>
    <row r="18" spans="1:113" ht="13.5" customHeight="1">
      <c r="A18" s="860">
        <v>9</v>
      </c>
      <c r="B18" s="861"/>
      <c r="C18" s="860"/>
      <c r="D18" s="864"/>
      <c r="E18" s="861"/>
      <c r="F18" s="860"/>
      <c r="G18" s="864"/>
      <c r="H18" s="861"/>
      <c r="I18" s="860"/>
      <c r="J18" s="861"/>
      <c r="K18" s="865"/>
      <c r="L18" s="866"/>
      <c r="M18" s="865"/>
      <c r="N18" s="866"/>
      <c r="O18" s="860"/>
      <c r="P18" s="861"/>
      <c r="Q18" s="860"/>
      <c r="R18" s="861"/>
      <c r="S18" s="862"/>
      <c r="T18" s="863"/>
      <c r="U18" s="860"/>
      <c r="V18" s="861"/>
      <c r="W18" s="860"/>
      <c r="X18" s="864"/>
      <c r="Y18" s="858" t="str">
        <f t="shared" si="77"/>
        <v/>
      </c>
      <c r="Z18" s="859"/>
      <c r="AA18" s="859"/>
      <c r="AB18" s="859"/>
      <c r="AC18" s="859"/>
      <c r="AD18" s="859"/>
      <c r="AE18" s="58" t="str">
        <f t="shared" si="0"/>
        <v/>
      </c>
      <c r="AF18" s="47" t="str">
        <f t="shared" si="1"/>
        <v/>
      </c>
      <c r="AG18" s="47" t="str">
        <f t="shared" si="2"/>
        <v/>
      </c>
      <c r="AH18" s="47" t="str">
        <f t="shared" si="3"/>
        <v/>
      </c>
      <c r="AI18" s="47" t="str">
        <f t="shared" si="4"/>
        <v/>
      </c>
      <c r="AJ18" s="47" t="str">
        <f t="shared" si="5"/>
        <v/>
      </c>
      <c r="AK18" s="47" t="str">
        <f t="shared" si="6"/>
        <v/>
      </c>
      <c r="AL18" s="47" t="str">
        <f t="shared" si="7"/>
        <v/>
      </c>
      <c r="AM18" s="58" t="str">
        <f t="shared" si="8"/>
        <v>○</v>
      </c>
      <c r="AN18" s="58" t="str">
        <f t="shared" si="9"/>
        <v/>
      </c>
      <c r="AO18" s="58" t="str">
        <f t="shared" si="10"/>
        <v/>
      </c>
      <c r="AP18" s="58" t="str">
        <f t="shared" si="11"/>
        <v/>
      </c>
      <c r="AQ18" s="58" t="str">
        <f t="shared" si="12"/>
        <v/>
      </c>
      <c r="AR18" s="58" t="str">
        <f t="shared" si="13"/>
        <v/>
      </c>
      <c r="AS18" s="58" t="str">
        <f t="shared" si="14"/>
        <v/>
      </c>
      <c r="AT18" s="58" t="str">
        <f t="shared" si="15"/>
        <v/>
      </c>
      <c r="AU18" s="58" t="str">
        <f t="shared" si="16"/>
        <v/>
      </c>
      <c r="AV18" s="58" t="str">
        <f t="shared" si="17"/>
        <v/>
      </c>
      <c r="AW18" s="58" t="str">
        <f t="shared" si="18"/>
        <v/>
      </c>
      <c r="AX18" s="58" t="str">
        <f t="shared" si="19"/>
        <v/>
      </c>
      <c r="AY18" s="58" t="str">
        <f t="shared" si="20"/>
        <v/>
      </c>
      <c r="AZ18" s="58" t="str">
        <f t="shared" si="21"/>
        <v/>
      </c>
      <c r="BA18" s="58" t="str">
        <f t="shared" si="22"/>
        <v/>
      </c>
      <c r="BB18" s="58" t="str">
        <f t="shared" si="23"/>
        <v/>
      </c>
      <c r="BC18" s="58" t="str">
        <f t="shared" si="24"/>
        <v/>
      </c>
      <c r="BD18" s="58" t="str">
        <f t="shared" si="25"/>
        <v/>
      </c>
      <c r="BE18" s="58" t="str">
        <f t="shared" si="26"/>
        <v/>
      </c>
      <c r="BF18" s="58" t="str">
        <f t="shared" si="27"/>
        <v/>
      </c>
      <c r="BG18" s="58" t="str">
        <f t="shared" si="28"/>
        <v/>
      </c>
      <c r="BH18" s="58" t="str">
        <f t="shared" si="29"/>
        <v/>
      </c>
      <c r="BI18" s="58" t="str">
        <f t="shared" si="30"/>
        <v/>
      </c>
      <c r="BJ18" s="58" t="str">
        <f t="shared" si="31"/>
        <v/>
      </c>
      <c r="BK18" s="58" t="str">
        <f t="shared" si="32"/>
        <v/>
      </c>
      <c r="BL18" s="58" t="str">
        <f t="shared" si="33"/>
        <v/>
      </c>
      <c r="BM18" s="58" t="str">
        <f t="shared" si="34"/>
        <v/>
      </c>
      <c r="BN18" s="58" t="str">
        <f t="shared" si="35"/>
        <v/>
      </c>
      <c r="BO18" s="58" t="str">
        <f t="shared" si="36"/>
        <v/>
      </c>
      <c r="BP18" s="58" t="str">
        <f t="shared" si="37"/>
        <v/>
      </c>
      <c r="BQ18" s="58" t="str">
        <f t="shared" si="38"/>
        <v/>
      </c>
      <c r="BR18" s="58" t="str">
        <f t="shared" si="39"/>
        <v/>
      </c>
      <c r="BS18" s="58" t="str">
        <f t="shared" si="40"/>
        <v/>
      </c>
      <c r="BT18" s="58" t="str">
        <f t="shared" si="41"/>
        <v/>
      </c>
      <c r="BU18" s="58" t="str">
        <f t="shared" si="42"/>
        <v/>
      </c>
      <c r="BV18" s="58" t="str">
        <f t="shared" si="43"/>
        <v/>
      </c>
      <c r="BW18" s="58" t="str">
        <f t="shared" si="44"/>
        <v/>
      </c>
      <c r="BX18" s="58" t="str">
        <f t="shared" si="45"/>
        <v/>
      </c>
      <c r="BY18" s="58" t="str">
        <f t="shared" si="46"/>
        <v/>
      </c>
      <c r="BZ18" s="58" t="str">
        <f t="shared" si="47"/>
        <v/>
      </c>
      <c r="CA18" s="58" t="str">
        <f t="shared" si="48"/>
        <v/>
      </c>
      <c r="CB18" s="58" t="str">
        <f t="shared" si="49"/>
        <v/>
      </c>
      <c r="CC18" s="58" t="str">
        <f t="shared" si="50"/>
        <v/>
      </c>
      <c r="CD18" s="58" t="str">
        <f t="shared" si="51"/>
        <v/>
      </c>
      <c r="CE18" s="58" t="str">
        <f t="shared" si="52"/>
        <v/>
      </c>
      <c r="CF18" s="58" t="str">
        <f t="shared" si="53"/>
        <v/>
      </c>
      <c r="CG18" s="58" t="str">
        <f t="shared" si="54"/>
        <v/>
      </c>
      <c r="CH18" s="58" t="str">
        <f t="shared" si="55"/>
        <v/>
      </c>
      <c r="CI18" s="58" t="str">
        <f t="shared" si="56"/>
        <v/>
      </c>
      <c r="CJ18" s="58" t="str">
        <f t="shared" si="57"/>
        <v/>
      </c>
      <c r="CK18" s="58" t="str">
        <f t="shared" si="58"/>
        <v/>
      </c>
      <c r="CL18" s="58" t="str">
        <f t="shared" si="59"/>
        <v/>
      </c>
      <c r="CM18" s="58" t="str">
        <f t="shared" si="60"/>
        <v/>
      </c>
      <c r="CN18" s="58" t="str">
        <f t="shared" si="61"/>
        <v/>
      </c>
      <c r="CO18" s="58" t="str">
        <f t="shared" si="62"/>
        <v/>
      </c>
      <c r="CP18" s="58" t="str">
        <f t="shared" si="63"/>
        <v/>
      </c>
      <c r="CQ18" s="58" t="str">
        <f t="shared" si="64"/>
        <v/>
      </c>
      <c r="CR18" s="58" t="str">
        <f t="shared" si="65"/>
        <v/>
      </c>
      <c r="CS18" s="58" t="str">
        <f t="shared" si="66"/>
        <v/>
      </c>
      <c r="CT18" s="58" t="str">
        <f t="shared" si="67"/>
        <v/>
      </c>
      <c r="CU18" s="58" t="str">
        <f t="shared" si="68"/>
        <v/>
      </c>
      <c r="CV18" s="58" t="str">
        <f t="shared" si="69"/>
        <v/>
      </c>
      <c r="CW18" s="58" t="str">
        <f t="shared" si="70"/>
        <v/>
      </c>
      <c r="CX18" s="58" t="str">
        <f t="shared" si="71"/>
        <v/>
      </c>
      <c r="CY18" s="58" t="str">
        <f t="shared" si="72"/>
        <v/>
      </c>
      <c r="CZ18" s="58" t="str">
        <f t="shared" si="73"/>
        <v/>
      </c>
      <c r="DA18" s="58" t="str">
        <f t="shared" si="74"/>
        <v/>
      </c>
      <c r="DB18" s="58" t="str">
        <f t="shared" si="75"/>
        <v/>
      </c>
      <c r="DC18" s="58" t="str">
        <f t="shared" si="76"/>
        <v/>
      </c>
      <c r="DD18" s="60"/>
      <c r="DE18" s="120" t="s">
        <v>57</v>
      </c>
    </row>
    <row r="19" spans="1:113" ht="13.5" customHeight="1">
      <c r="A19" s="860">
        <v>10</v>
      </c>
      <c r="B19" s="861"/>
      <c r="C19" s="860"/>
      <c r="D19" s="864"/>
      <c r="E19" s="861"/>
      <c r="F19" s="860"/>
      <c r="G19" s="864"/>
      <c r="H19" s="861"/>
      <c r="I19" s="860"/>
      <c r="J19" s="861"/>
      <c r="K19" s="865"/>
      <c r="L19" s="866"/>
      <c r="M19" s="865"/>
      <c r="N19" s="866"/>
      <c r="O19" s="860"/>
      <c r="P19" s="861"/>
      <c r="Q19" s="860"/>
      <c r="R19" s="861"/>
      <c r="S19" s="862"/>
      <c r="T19" s="863"/>
      <c r="U19" s="860"/>
      <c r="V19" s="861"/>
      <c r="W19" s="860"/>
      <c r="X19" s="864"/>
      <c r="Y19" s="858" t="str">
        <f t="shared" si="77"/>
        <v/>
      </c>
      <c r="Z19" s="859"/>
      <c r="AA19" s="859"/>
      <c r="AB19" s="859"/>
      <c r="AC19" s="859"/>
      <c r="AD19" s="859"/>
      <c r="AE19" s="58" t="str">
        <f t="shared" si="0"/>
        <v/>
      </c>
      <c r="AF19" s="47" t="str">
        <f t="shared" si="1"/>
        <v/>
      </c>
      <c r="AG19" s="47" t="str">
        <f t="shared" si="2"/>
        <v/>
      </c>
      <c r="AH19" s="47" t="str">
        <f t="shared" si="3"/>
        <v/>
      </c>
      <c r="AI19" s="47" t="str">
        <f t="shared" si="4"/>
        <v/>
      </c>
      <c r="AJ19" s="47" t="str">
        <f t="shared" si="5"/>
        <v/>
      </c>
      <c r="AK19" s="47" t="str">
        <f t="shared" si="6"/>
        <v/>
      </c>
      <c r="AL19" s="47" t="str">
        <f t="shared" si="7"/>
        <v/>
      </c>
      <c r="AM19" s="58" t="str">
        <f t="shared" si="8"/>
        <v>○</v>
      </c>
      <c r="AN19" s="58" t="str">
        <f t="shared" si="9"/>
        <v/>
      </c>
      <c r="AO19" s="58" t="str">
        <f t="shared" si="10"/>
        <v/>
      </c>
      <c r="AP19" s="58" t="str">
        <f t="shared" si="11"/>
        <v/>
      </c>
      <c r="AQ19" s="58" t="str">
        <f t="shared" si="12"/>
        <v/>
      </c>
      <c r="AR19" s="58" t="str">
        <f t="shared" si="13"/>
        <v/>
      </c>
      <c r="AS19" s="58" t="str">
        <f t="shared" si="14"/>
        <v/>
      </c>
      <c r="AT19" s="58" t="str">
        <f t="shared" si="15"/>
        <v/>
      </c>
      <c r="AU19" s="58" t="str">
        <f t="shared" si="16"/>
        <v/>
      </c>
      <c r="AV19" s="58" t="str">
        <f t="shared" si="17"/>
        <v/>
      </c>
      <c r="AW19" s="58" t="str">
        <f t="shared" si="18"/>
        <v/>
      </c>
      <c r="AX19" s="58" t="str">
        <f t="shared" si="19"/>
        <v/>
      </c>
      <c r="AY19" s="58" t="str">
        <f t="shared" si="20"/>
        <v/>
      </c>
      <c r="AZ19" s="58" t="str">
        <f t="shared" si="21"/>
        <v/>
      </c>
      <c r="BA19" s="58" t="str">
        <f t="shared" si="22"/>
        <v/>
      </c>
      <c r="BB19" s="58" t="str">
        <f t="shared" si="23"/>
        <v/>
      </c>
      <c r="BC19" s="58" t="str">
        <f t="shared" si="24"/>
        <v/>
      </c>
      <c r="BD19" s="58" t="str">
        <f t="shared" si="25"/>
        <v/>
      </c>
      <c r="BE19" s="58" t="str">
        <f t="shared" si="26"/>
        <v/>
      </c>
      <c r="BF19" s="58" t="str">
        <f t="shared" si="27"/>
        <v/>
      </c>
      <c r="BG19" s="58" t="str">
        <f t="shared" si="28"/>
        <v/>
      </c>
      <c r="BH19" s="58" t="str">
        <f t="shared" si="29"/>
        <v/>
      </c>
      <c r="BI19" s="58" t="str">
        <f t="shared" si="30"/>
        <v/>
      </c>
      <c r="BJ19" s="58" t="str">
        <f t="shared" si="31"/>
        <v/>
      </c>
      <c r="BK19" s="58" t="str">
        <f t="shared" si="32"/>
        <v/>
      </c>
      <c r="BL19" s="58" t="str">
        <f t="shared" si="33"/>
        <v/>
      </c>
      <c r="BM19" s="58" t="str">
        <f t="shared" si="34"/>
        <v/>
      </c>
      <c r="BN19" s="58" t="str">
        <f t="shared" si="35"/>
        <v/>
      </c>
      <c r="BO19" s="58" t="str">
        <f t="shared" si="36"/>
        <v/>
      </c>
      <c r="BP19" s="58" t="str">
        <f t="shared" si="37"/>
        <v/>
      </c>
      <c r="BQ19" s="58" t="str">
        <f t="shared" si="38"/>
        <v/>
      </c>
      <c r="BR19" s="58" t="str">
        <f t="shared" si="39"/>
        <v/>
      </c>
      <c r="BS19" s="58" t="str">
        <f t="shared" si="40"/>
        <v/>
      </c>
      <c r="BT19" s="58" t="str">
        <f t="shared" si="41"/>
        <v/>
      </c>
      <c r="BU19" s="58" t="str">
        <f t="shared" si="42"/>
        <v/>
      </c>
      <c r="BV19" s="58" t="str">
        <f t="shared" si="43"/>
        <v/>
      </c>
      <c r="BW19" s="58" t="str">
        <f t="shared" si="44"/>
        <v/>
      </c>
      <c r="BX19" s="58" t="str">
        <f t="shared" si="45"/>
        <v/>
      </c>
      <c r="BY19" s="58" t="str">
        <f t="shared" si="46"/>
        <v/>
      </c>
      <c r="BZ19" s="58" t="str">
        <f t="shared" si="47"/>
        <v/>
      </c>
      <c r="CA19" s="58" t="str">
        <f t="shared" si="48"/>
        <v/>
      </c>
      <c r="CB19" s="58" t="str">
        <f t="shared" si="49"/>
        <v/>
      </c>
      <c r="CC19" s="58" t="str">
        <f t="shared" si="50"/>
        <v/>
      </c>
      <c r="CD19" s="58" t="str">
        <f t="shared" si="51"/>
        <v/>
      </c>
      <c r="CE19" s="58" t="str">
        <f t="shared" si="52"/>
        <v/>
      </c>
      <c r="CF19" s="58" t="str">
        <f t="shared" si="53"/>
        <v/>
      </c>
      <c r="CG19" s="58" t="str">
        <f t="shared" si="54"/>
        <v/>
      </c>
      <c r="CH19" s="58" t="str">
        <f t="shared" si="55"/>
        <v/>
      </c>
      <c r="CI19" s="58" t="str">
        <f t="shared" si="56"/>
        <v/>
      </c>
      <c r="CJ19" s="58" t="str">
        <f t="shared" si="57"/>
        <v/>
      </c>
      <c r="CK19" s="58" t="str">
        <f t="shared" si="58"/>
        <v/>
      </c>
      <c r="CL19" s="58" t="str">
        <f t="shared" si="59"/>
        <v/>
      </c>
      <c r="CM19" s="58" t="str">
        <f t="shared" si="60"/>
        <v/>
      </c>
      <c r="CN19" s="58" t="str">
        <f t="shared" si="61"/>
        <v/>
      </c>
      <c r="CO19" s="58" t="str">
        <f t="shared" si="62"/>
        <v/>
      </c>
      <c r="CP19" s="58" t="str">
        <f t="shared" si="63"/>
        <v/>
      </c>
      <c r="CQ19" s="58" t="str">
        <f t="shared" si="64"/>
        <v/>
      </c>
      <c r="CR19" s="58" t="str">
        <f t="shared" si="65"/>
        <v/>
      </c>
      <c r="CS19" s="58" t="str">
        <f t="shared" si="66"/>
        <v/>
      </c>
      <c r="CT19" s="58" t="str">
        <f t="shared" si="67"/>
        <v/>
      </c>
      <c r="CU19" s="58" t="str">
        <f t="shared" si="68"/>
        <v/>
      </c>
      <c r="CV19" s="58" t="str">
        <f t="shared" si="69"/>
        <v/>
      </c>
      <c r="CW19" s="58" t="str">
        <f t="shared" si="70"/>
        <v/>
      </c>
      <c r="CX19" s="58" t="str">
        <f t="shared" si="71"/>
        <v/>
      </c>
      <c r="CY19" s="58" t="str">
        <f t="shared" si="72"/>
        <v/>
      </c>
      <c r="CZ19" s="58" t="str">
        <f t="shared" si="73"/>
        <v/>
      </c>
      <c r="DA19" s="58" t="str">
        <f t="shared" si="74"/>
        <v/>
      </c>
      <c r="DB19" s="58" t="str">
        <f t="shared" si="75"/>
        <v/>
      </c>
      <c r="DC19" s="58" t="str">
        <f t="shared" si="76"/>
        <v/>
      </c>
      <c r="DD19" s="60"/>
      <c r="DE19" s="120" t="s">
        <v>44</v>
      </c>
    </row>
    <row r="20" spans="1:113" ht="13.5" customHeight="1">
      <c r="A20" s="860">
        <v>11</v>
      </c>
      <c r="B20" s="861"/>
      <c r="C20" s="860"/>
      <c r="D20" s="864"/>
      <c r="E20" s="861"/>
      <c r="F20" s="867"/>
      <c r="G20" s="868"/>
      <c r="H20" s="869"/>
      <c r="I20" s="860"/>
      <c r="J20" s="861"/>
      <c r="K20" s="865"/>
      <c r="L20" s="866"/>
      <c r="M20" s="865"/>
      <c r="N20" s="866"/>
      <c r="O20" s="860"/>
      <c r="P20" s="861"/>
      <c r="Q20" s="860"/>
      <c r="R20" s="861"/>
      <c r="S20" s="862"/>
      <c r="T20" s="863"/>
      <c r="U20" s="860"/>
      <c r="V20" s="861"/>
      <c r="W20" s="860"/>
      <c r="X20" s="864"/>
      <c r="Y20" s="858" t="str">
        <f t="shared" si="77"/>
        <v/>
      </c>
      <c r="Z20" s="859"/>
      <c r="AA20" s="859"/>
      <c r="AB20" s="859"/>
      <c r="AC20" s="859"/>
      <c r="AD20" s="859"/>
      <c r="AE20" s="58" t="str">
        <f t="shared" si="0"/>
        <v/>
      </c>
      <c r="AF20" s="47" t="str">
        <f t="shared" si="1"/>
        <v/>
      </c>
      <c r="AG20" s="47" t="str">
        <f t="shared" si="2"/>
        <v/>
      </c>
      <c r="AH20" s="47" t="str">
        <f t="shared" si="3"/>
        <v/>
      </c>
      <c r="AI20" s="47" t="str">
        <f t="shared" si="4"/>
        <v/>
      </c>
      <c r="AJ20" s="47" t="str">
        <f t="shared" si="5"/>
        <v/>
      </c>
      <c r="AK20" s="47" t="str">
        <f t="shared" si="6"/>
        <v/>
      </c>
      <c r="AL20" s="47" t="str">
        <f t="shared" si="7"/>
        <v/>
      </c>
      <c r="AM20" s="58" t="str">
        <f t="shared" si="8"/>
        <v>○</v>
      </c>
      <c r="AN20" s="58" t="str">
        <f t="shared" si="9"/>
        <v/>
      </c>
      <c r="AO20" s="58" t="str">
        <f t="shared" si="10"/>
        <v/>
      </c>
      <c r="AP20" s="58" t="str">
        <f t="shared" si="11"/>
        <v/>
      </c>
      <c r="AQ20" s="58" t="str">
        <f t="shared" si="12"/>
        <v/>
      </c>
      <c r="AR20" s="58" t="str">
        <f t="shared" si="13"/>
        <v/>
      </c>
      <c r="AS20" s="58" t="str">
        <f t="shared" si="14"/>
        <v/>
      </c>
      <c r="AT20" s="58" t="str">
        <f t="shared" si="15"/>
        <v/>
      </c>
      <c r="AU20" s="58" t="str">
        <f t="shared" si="16"/>
        <v/>
      </c>
      <c r="AV20" s="58" t="str">
        <f t="shared" si="17"/>
        <v/>
      </c>
      <c r="AW20" s="58" t="str">
        <f t="shared" si="18"/>
        <v/>
      </c>
      <c r="AX20" s="58" t="str">
        <f t="shared" si="19"/>
        <v/>
      </c>
      <c r="AY20" s="58" t="str">
        <f t="shared" si="20"/>
        <v/>
      </c>
      <c r="AZ20" s="58" t="str">
        <f t="shared" si="21"/>
        <v/>
      </c>
      <c r="BA20" s="58" t="str">
        <f t="shared" si="22"/>
        <v/>
      </c>
      <c r="BB20" s="58" t="str">
        <f t="shared" si="23"/>
        <v/>
      </c>
      <c r="BC20" s="58" t="str">
        <f t="shared" si="24"/>
        <v/>
      </c>
      <c r="BD20" s="58" t="str">
        <f t="shared" si="25"/>
        <v/>
      </c>
      <c r="BE20" s="58" t="str">
        <f t="shared" si="26"/>
        <v/>
      </c>
      <c r="BF20" s="58" t="str">
        <f t="shared" si="27"/>
        <v/>
      </c>
      <c r="BG20" s="58" t="str">
        <f t="shared" si="28"/>
        <v/>
      </c>
      <c r="BH20" s="58" t="str">
        <f t="shared" si="29"/>
        <v/>
      </c>
      <c r="BI20" s="58" t="str">
        <f t="shared" si="30"/>
        <v/>
      </c>
      <c r="BJ20" s="58" t="str">
        <f t="shared" si="31"/>
        <v/>
      </c>
      <c r="BK20" s="58" t="str">
        <f t="shared" si="32"/>
        <v/>
      </c>
      <c r="BL20" s="58" t="str">
        <f t="shared" si="33"/>
        <v/>
      </c>
      <c r="BM20" s="58" t="str">
        <f t="shared" si="34"/>
        <v/>
      </c>
      <c r="BN20" s="58" t="str">
        <f t="shared" si="35"/>
        <v/>
      </c>
      <c r="BO20" s="58" t="str">
        <f t="shared" si="36"/>
        <v/>
      </c>
      <c r="BP20" s="58" t="str">
        <f t="shared" si="37"/>
        <v/>
      </c>
      <c r="BQ20" s="58" t="str">
        <f t="shared" si="38"/>
        <v/>
      </c>
      <c r="BR20" s="58" t="str">
        <f t="shared" si="39"/>
        <v/>
      </c>
      <c r="BS20" s="58" t="str">
        <f t="shared" si="40"/>
        <v/>
      </c>
      <c r="BT20" s="58" t="str">
        <f t="shared" si="41"/>
        <v/>
      </c>
      <c r="BU20" s="58" t="str">
        <f t="shared" si="42"/>
        <v/>
      </c>
      <c r="BV20" s="58" t="str">
        <f t="shared" si="43"/>
        <v/>
      </c>
      <c r="BW20" s="58" t="str">
        <f t="shared" si="44"/>
        <v/>
      </c>
      <c r="BX20" s="58" t="str">
        <f t="shared" si="45"/>
        <v/>
      </c>
      <c r="BY20" s="58" t="str">
        <f t="shared" si="46"/>
        <v/>
      </c>
      <c r="BZ20" s="58" t="str">
        <f t="shared" si="47"/>
        <v/>
      </c>
      <c r="CA20" s="58" t="str">
        <f t="shared" si="48"/>
        <v/>
      </c>
      <c r="CB20" s="58" t="str">
        <f t="shared" si="49"/>
        <v/>
      </c>
      <c r="CC20" s="58" t="str">
        <f t="shared" si="50"/>
        <v/>
      </c>
      <c r="CD20" s="58" t="str">
        <f t="shared" si="51"/>
        <v/>
      </c>
      <c r="CE20" s="58" t="str">
        <f t="shared" si="52"/>
        <v/>
      </c>
      <c r="CF20" s="58" t="str">
        <f t="shared" si="53"/>
        <v/>
      </c>
      <c r="CG20" s="58" t="str">
        <f t="shared" si="54"/>
        <v/>
      </c>
      <c r="CH20" s="58" t="str">
        <f t="shared" si="55"/>
        <v/>
      </c>
      <c r="CI20" s="58" t="str">
        <f t="shared" si="56"/>
        <v/>
      </c>
      <c r="CJ20" s="58" t="str">
        <f t="shared" si="57"/>
        <v/>
      </c>
      <c r="CK20" s="58" t="str">
        <f t="shared" si="58"/>
        <v/>
      </c>
      <c r="CL20" s="58" t="str">
        <f t="shared" si="59"/>
        <v/>
      </c>
      <c r="CM20" s="58" t="str">
        <f t="shared" si="60"/>
        <v/>
      </c>
      <c r="CN20" s="58" t="str">
        <f t="shared" si="61"/>
        <v/>
      </c>
      <c r="CO20" s="58" t="str">
        <f t="shared" si="62"/>
        <v/>
      </c>
      <c r="CP20" s="58" t="str">
        <f t="shared" si="63"/>
        <v/>
      </c>
      <c r="CQ20" s="58" t="str">
        <f t="shared" si="64"/>
        <v/>
      </c>
      <c r="CR20" s="58" t="str">
        <f t="shared" si="65"/>
        <v/>
      </c>
      <c r="CS20" s="58" t="str">
        <f t="shared" si="66"/>
        <v/>
      </c>
      <c r="CT20" s="58" t="str">
        <f t="shared" si="67"/>
        <v/>
      </c>
      <c r="CU20" s="58" t="str">
        <f t="shared" si="68"/>
        <v/>
      </c>
      <c r="CV20" s="58" t="str">
        <f t="shared" si="69"/>
        <v/>
      </c>
      <c r="CW20" s="58" t="str">
        <f t="shared" si="70"/>
        <v/>
      </c>
      <c r="CX20" s="58" t="str">
        <f t="shared" si="71"/>
        <v/>
      </c>
      <c r="CY20" s="58" t="str">
        <f t="shared" si="72"/>
        <v/>
      </c>
      <c r="CZ20" s="58" t="str">
        <f t="shared" si="73"/>
        <v/>
      </c>
      <c r="DA20" s="58" t="str">
        <f t="shared" si="74"/>
        <v/>
      </c>
      <c r="DB20" s="58" t="str">
        <f t="shared" si="75"/>
        <v/>
      </c>
      <c r="DC20" s="58" t="str">
        <f t="shared" si="76"/>
        <v/>
      </c>
      <c r="DD20" s="59" t="s">
        <v>148</v>
      </c>
      <c r="DE20" s="59" t="s">
        <v>59</v>
      </c>
      <c r="DF20" s="60" t="s">
        <v>60</v>
      </c>
      <c r="DG20" s="120" t="s">
        <v>41</v>
      </c>
      <c r="DH20" s="120" t="s">
        <v>42</v>
      </c>
      <c r="DI20" s="120" t="s">
        <v>43</v>
      </c>
    </row>
    <row r="21" spans="1:113" ht="13.5" customHeight="1">
      <c r="A21" s="860">
        <v>12</v>
      </c>
      <c r="B21" s="861"/>
      <c r="C21" s="860"/>
      <c r="D21" s="864"/>
      <c r="E21" s="861"/>
      <c r="F21" s="860"/>
      <c r="G21" s="864"/>
      <c r="H21" s="861"/>
      <c r="I21" s="860"/>
      <c r="J21" s="861"/>
      <c r="K21" s="865"/>
      <c r="L21" s="866"/>
      <c r="M21" s="865"/>
      <c r="N21" s="866"/>
      <c r="O21" s="860"/>
      <c r="P21" s="861"/>
      <c r="Q21" s="860"/>
      <c r="R21" s="861"/>
      <c r="S21" s="862"/>
      <c r="T21" s="863"/>
      <c r="U21" s="860"/>
      <c r="V21" s="861"/>
      <c r="W21" s="860"/>
      <c r="X21" s="864"/>
      <c r="Y21" s="858" t="str">
        <f t="shared" si="77"/>
        <v/>
      </c>
      <c r="Z21" s="859"/>
      <c r="AA21" s="859"/>
      <c r="AB21" s="859"/>
      <c r="AC21" s="859"/>
      <c r="AD21" s="859"/>
      <c r="AE21" s="58" t="str">
        <f t="shared" si="0"/>
        <v/>
      </c>
      <c r="AF21" s="47" t="str">
        <f t="shared" si="1"/>
        <v/>
      </c>
      <c r="AG21" s="47" t="str">
        <f t="shared" si="2"/>
        <v/>
      </c>
      <c r="AH21" s="47" t="str">
        <f t="shared" si="3"/>
        <v/>
      </c>
      <c r="AI21" s="47" t="str">
        <f t="shared" si="4"/>
        <v/>
      </c>
      <c r="AJ21" s="47" t="str">
        <f t="shared" si="5"/>
        <v/>
      </c>
      <c r="AK21" s="47" t="str">
        <f t="shared" si="6"/>
        <v/>
      </c>
      <c r="AL21" s="47" t="str">
        <f t="shared" si="7"/>
        <v/>
      </c>
      <c r="AM21" s="58" t="str">
        <f t="shared" si="8"/>
        <v>○</v>
      </c>
      <c r="AN21" s="58" t="str">
        <f t="shared" si="9"/>
        <v/>
      </c>
      <c r="AO21" s="58" t="str">
        <f t="shared" si="10"/>
        <v/>
      </c>
      <c r="AP21" s="58" t="str">
        <f t="shared" si="11"/>
        <v/>
      </c>
      <c r="AQ21" s="58" t="str">
        <f t="shared" si="12"/>
        <v/>
      </c>
      <c r="AR21" s="58" t="str">
        <f t="shared" si="13"/>
        <v/>
      </c>
      <c r="AS21" s="58" t="str">
        <f t="shared" si="14"/>
        <v/>
      </c>
      <c r="AT21" s="58" t="str">
        <f t="shared" si="15"/>
        <v/>
      </c>
      <c r="AU21" s="58" t="str">
        <f t="shared" si="16"/>
        <v/>
      </c>
      <c r="AV21" s="58" t="str">
        <f t="shared" si="17"/>
        <v/>
      </c>
      <c r="AW21" s="58" t="str">
        <f t="shared" si="18"/>
        <v/>
      </c>
      <c r="AX21" s="58" t="str">
        <f t="shared" si="19"/>
        <v/>
      </c>
      <c r="AY21" s="58" t="str">
        <f t="shared" si="20"/>
        <v/>
      </c>
      <c r="AZ21" s="58" t="str">
        <f t="shared" si="21"/>
        <v/>
      </c>
      <c r="BA21" s="58" t="str">
        <f t="shared" si="22"/>
        <v/>
      </c>
      <c r="BB21" s="58" t="str">
        <f t="shared" si="23"/>
        <v/>
      </c>
      <c r="BC21" s="58" t="str">
        <f t="shared" si="24"/>
        <v/>
      </c>
      <c r="BD21" s="58" t="str">
        <f t="shared" si="25"/>
        <v/>
      </c>
      <c r="BE21" s="58" t="str">
        <f t="shared" si="26"/>
        <v/>
      </c>
      <c r="BF21" s="58" t="str">
        <f t="shared" si="27"/>
        <v/>
      </c>
      <c r="BG21" s="58" t="str">
        <f t="shared" si="28"/>
        <v/>
      </c>
      <c r="BH21" s="58" t="str">
        <f t="shared" si="29"/>
        <v/>
      </c>
      <c r="BI21" s="58" t="str">
        <f t="shared" si="30"/>
        <v/>
      </c>
      <c r="BJ21" s="58" t="str">
        <f t="shared" si="31"/>
        <v/>
      </c>
      <c r="BK21" s="58" t="str">
        <f t="shared" si="32"/>
        <v/>
      </c>
      <c r="BL21" s="58" t="str">
        <f t="shared" si="33"/>
        <v/>
      </c>
      <c r="BM21" s="58" t="str">
        <f t="shared" si="34"/>
        <v/>
      </c>
      <c r="BN21" s="58" t="str">
        <f t="shared" si="35"/>
        <v/>
      </c>
      <c r="BO21" s="58" t="str">
        <f t="shared" si="36"/>
        <v/>
      </c>
      <c r="BP21" s="58" t="str">
        <f t="shared" si="37"/>
        <v/>
      </c>
      <c r="BQ21" s="58" t="str">
        <f t="shared" si="38"/>
        <v/>
      </c>
      <c r="BR21" s="58" t="str">
        <f t="shared" si="39"/>
        <v/>
      </c>
      <c r="BS21" s="58" t="str">
        <f t="shared" si="40"/>
        <v/>
      </c>
      <c r="BT21" s="58" t="str">
        <f t="shared" si="41"/>
        <v/>
      </c>
      <c r="BU21" s="58" t="str">
        <f t="shared" si="42"/>
        <v/>
      </c>
      <c r="BV21" s="58" t="str">
        <f t="shared" si="43"/>
        <v/>
      </c>
      <c r="BW21" s="58" t="str">
        <f t="shared" si="44"/>
        <v/>
      </c>
      <c r="BX21" s="58" t="str">
        <f t="shared" si="45"/>
        <v/>
      </c>
      <c r="BY21" s="58" t="str">
        <f t="shared" si="46"/>
        <v/>
      </c>
      <c r="BZ21" s="58" t="str">
        <f t="shared" si="47"/>
        <v/>
      </c>
      <c r="CA21" s="58" t="str">
        <f t="shared" si="48"/>
        <v/>
      </c>
      <c r="CB21" s="58" t="str">
        <f t="shared" si="49"/>
        <v/>
      </c>
      <c r="CC21" s="58" t="str">
        <f t="shared" si="50"/>
        <v/>
      </c>
      <c r="CD21" s="58" t="str">
        <f t="shared" si="51"/>
        <v/>
      </c>
      <c r="CE21" s="58" t="str">
        <f t="shared" si="52"/>
        <v/>
      </c>
      <c r="CF21" s="58" t="str">
        <f t="shared" si="53"/>
        <v/>
      </c>
      <c r="CG21" s="58" t="str">
        <f t="shared" si="54"/>
        <v/>
      </c>
      <c r="CH21" s="58" t="str">
        <f t="shared" si="55"/>
        <v/>
      </c>
      <c r="CI21" s="58" t="str">
        <f t="shared" si="56"/>
        <v/>
      </c>
      <c r="CJ21" s="58" t="str">
        <f t="shared" si="57"/>
        <v/>
      </c>
      <c r="CK21" s="58" t="str">
        <f t="shared" si="58"/>
        <v/>
      </c>
      <c r="CL21" s="58" t="str">
        <f t="shared" si="59"/>
        <v/>
      </c>
      <c r="CM21" s="58" t="str">
        <f t="shared" si="60"/>
        <v/>
      </c>
      <c r="CN21" s="58" t="str">
        <f t="shared" si="61"/>
        <v/>
      </c>
      <c r="CO21" s="58" t="str">
        <f t="shared" si="62"/>
        <v/>
      </c>
      <c r="CP21" s="58" t="str">
        <f t="shared" si="63"/>
        <v/>
      </c>
      <c r="CQ21" s="58" t="str">
        <f t="shared" si="64"/>
        <v/>
      </c>
      <c r="CR21" s="58" t="str">
        <f t="shared" si="65"/>
        <v/>
      </c>
      <c r="CS21" s="58" t="str">
        <f t="shared" si="66"/>
        <v/>
      </c>
      <c r="CT21" s="58" t="str">
        <f t="shared" si="67"/>
        <v/>
      </c>
      <c r="CU21" s="58" t="str">
        <f t="shared" si="68"/>
        <v/>
      </c>
      <c r="CV21" s="58" t="str">
        <f t="shared" si="69"/>
        <v/>
      </c>
      <c r="CW21" s="58" t="str">
        <f t="shared" si="70"/>
        <v/>
      </c>
      <c r="CX21" s="58" t="str">
        <f t="shared" si="71"/>
        <v/>
      </c>
      <c r="CY21" s="58" t="str">
        <f t="shared" si="72"/>
        <v/>
      </c>
      <c r="CZ21" s="58" t="str">
        <f t="shared" si="73"/>
        <v/>
      </c>
      <c r="DA21" s="58" t="str">
        <f t="shared" si="74"/>
        <v/>
      </c>
      <c r="DB21" s="58" t="str">
        <f t="shared" si="75"/>
        <v/>
      </c>
      <c r="DC21" s="58" t="str">
        <f t="shared" si="76"/>
        <v/>
      </c>
      <c r="DD21" s="120" t="s">
        <v>11</v>
      </c>
      <c r="DE21" s="120" t="s">
        <v>48</v>
      </c>
      <c r="DF21" s="120" t="s">
        <v>12</v>
      </c>
    </row>
    <row r="22" spans="1:113" ht="13.5" customHeight="1">
      <c r="A22" s="860">
        <v>13</v>
      </c>
      <c r="B22" s="861"/>
      <c r="C22" s="860"/>
      <c r="D22" s="864"/>
      <c r="E22" s="861"/>
      <c r="F22" s="860"/>
      <c r="G22" s="864"/>
      <c r="H22" s="861"/>
      <c r="I22" s="860"/>
      <c r="J22" s="861"/>
      <c r="K22" s="865"/>
      <c r="L22" s="866"/>
      <c r="M22" s="865"/>
      <c r="N22" s="866"/>
      <c r="O22" s="860"/>
      <c r="P22" s="861"/>
      <c r="Q22" s="860"/>
      <c r="R22" s="861"/>
      <c r="S22" s="862"/>
      <c r="T22" s="863"/>
      <c r="U22" s="860"/>
      <c r="V22" s="861"/>
      <c r="W22" s="860"/>
      <c r="X22" s="864"/>
      <c r="Y22" s="858" t="str">
        <f t="shared" si="77"/>
        <v/>
      </c>
      <c r="Z22" s="859"/>
      <c r="AA22" s="859"/>
      <c r="AB22" s="859"/>
      <c r="AC22" s="859"/>
      <c r="AD22" s="859"/>
      <c r="AE22" s="58" t="str">
        <f t="shared" si="0"/>
        <v/>
      </c>
      <c r="AF22" s="47" t="str">
        <f t="shared" si="1"/>
        <v/>
      </c>
      <c r="AG22" s="47" t="str">
        <f t="shared" si="2"/>
        <v/>
      </c>
      <c r="AH22" s="47" t="str">
        <f t="shared" si="3"/>
        <v/>
      </c>
      <c r="AI22" s="47" t="str">
        <f t="shared" si="4"/>
        <v/>
      </c>
      <c r="AJ22" s="47" t="str">
        <f t="shared" si="5"/>
        <v/>
      </c>
      <c r="AK22" s="47" t="str">
        <f t="shared" si="6"/>
        <v/>
      </c>
      <c r="AL22" s="47" t="str">
        <f t="shared" si="7"/>
        <v/>
      </c>
      <c r="AM22" s="58" t="str">
        <f t="shared" si="8"/>
        <v>○</v>
      </c>
      <c r="AN22" s="58" t="str">
        <f t="shared" si="9"/>
        <v/>
      </c>
      <c r="AO22" s="58" t="str">
        <f t="shared" si="10"/>
        <v/>
      </c>
      <c r="AP22" s="58" t="str">
        <f t="shared" si="11"/>
        <v/>
      </c>
      <c r="AQ22" s="58" t="str">
        <f t="shared" si="12"/>
        <v/>
      </c>
      <c r="AR22" s="58" t="str">
        <f t="shared" si="13"/>
        <v/>
      </c>
      <c r="AS22" s="58" t="str">
        <f t="shared" si="14"/>
        <v/>
      </c>
      <c r="AT22" s="58" t="str">
        <f t="shared" si="15"/>
        <v/>
      </c>
      <c r="AU22" s="58" t="str">
        <f t="shared" si="16"/>
        <v/>
      </c>
      <c r="AV22" s="58" t="str">
        <f t="shared" si="17"/>
        <v/>
      </c>
      <c r="AW22" s="58" t="str">
        <f t="shared" si="18"/>
        <v/>
      </c>
      <c r="AX22" s="58" t="str">
        <f t="shared" si="19"/>
        <v/>
      </c>
      <c r="AY22" s="58" t="str">
        <f t="shared" si="20"/>
        <v/>
      </c>
      <c r="AZ22" s="58" t="str">
        <f t="shared" si="21"/>
        <v/>
      </c>
      <c r="BA22" s="58" t="str">
        <f t="shared" si="22"/>
        <v/>
      </c>
      <c r="BB22" s="58" t="str">
        <f t="shared" si="23"/>
        <v/>
      </c>
      <c r="BC22" s="58" t="str">
        <f t="shared" si="24"/>
        <v/>
      </c>
      <c r="BD22" s="58" t="str">
        <f t="shared" si="25"/>
        <v/>
      </c>
      <c r="BE22" s="58" t="str">
        <f t="shared" si="26"/>
        <v/>
      </c>
      <c r="BF22" s="58" t="str">
        <f t="shared" si="27"/>
        <v/>
      </c>
      <c r="BG22" s="58" t="str">
        <f t="shared" si="28"/>
        <v/>
      </c>
      <c r="BH22" s="58" t="str">
        <f t="shared" si="29"/>
        <v/>
      </c>
      <c r="BI22" s="58" t="str">
        <f t="shared" si="30"/>
        <v/>
      </c>
      <c r="BJ22" s="58" t="str">
        <f t="shared" si="31"/>
        <v/>
      </c>
      <c r="BK22" s="58" t="str">
        <f t="shared" si="32"/>
        <v/>
      </c>
      <c r="BL22" s="58" t="str">
        <f t="shared" si="33"/>
        <v/>
      </c>
      <c r="BM22" s="58" t="str">
        <f t="shared" si="34"/>
        <v/>
      </c>
      <c r="BN22" s="58" t="str">
        <f t="shared" si="35"/>
        <v/>
      </c>
      <c r="BO22" s="58" t="str">
        <f t="shared" si="36"/>
        <v/>
      </c>
      <c r="BP22" s="58" t="str">
        <f t="shared" si="37"/>
        <v/>
      </c>
      <c r="BQ22" s="58" t="str">
        <f t="shared" si="38"/>
        <v/>
      </c>
      <c r="BR22" s="58" t="str">
        <f t="shared" si="39"/>
        <v/>
      </c>
      <c r="BS22" s="58" t="str">
        <f t="shared" si="40"/>
        <v/>
      </c>
      <c r="BT22" s="58" t="str">
        <f t="shared" si="41"/>
        <v/>
      </c>
      <c r="BU22" s="58" t="str">
        <f t="shared" si="42"/>
        <v/>
      </c>
      <c r="BV22" s="58" t="str">
        <f t="shared" si="43"/>
        <v/>
      </c>
      <c r="BW22" s="58" t="str">
        <f t="shared" si="44"/>
        <v/>
      </c>
      <c r="BX22" s="58" t="str">
        <f t="shared" si="45"/>
        <v/>
      </c>
      <c r="BY22" s="58" t="str">
        <f t="shared" si="46"/>
        <v/>
      </c>
      <c r="BZ22" s="58" t="str">
        <f t="shared" si="47"/>
        <v/>
      </c>
      <c r="CA22" s="58" t="str">
        <f t="shared" si="48"/>
        <v/>
      </c>
      <c r="CB22" s="58" t="str">
        <f t="shared" si="49"/>
        <v/>
      </c>
      <c r="CC22" s="58" t="str">
        <f t="shared" si="50"/>
        <v/>
      </c>
      <c r="CD22" s="58" t="str">
        <f t="shared" si="51"/>
        <v/>
      </c>
      <c r="CE22" s="58" t="str">
        <f t="shared" si="52"/>
        <v/>
      </c>
      <c r="CF22" s="58" t="str">
        <f t="shared" si="53"/>
        <v/>
      </c>
      <c r="CG22" s="58" t="str">
        <f t="shared" si="54"/>
        <v/>
      </c>
      <c r="CH22" s="58" t="str">
        <f t="shared" si="55"/>
        <v/>
      </c>
      <c r="CI22" s="58" t="str">
        <f t="shared" si="56"/>
        <v/>
      </c>
      <c r="CJ22" s="58" t="str">
        <f t="shared" si="57"/>
        <v/>
      </c>
      <c r="CK22" s="58" t="str">
        <f t="shared" si="58"/>
        <v/>
      </c>
      <c r="CL22" s="58" t="str">
        <f t="shared" si="59"/>
        <v/>
      </c>
      <c r="CM22" s="58" t="str">
        <f t="shared" si="60"/>
        <v/>
      </c>
      <c r="CN22" s="58" t="str">
        <f t="shared" si="61"/>
        <v/>
      </c>
      <c r="CO22" s="58" t="str">
        <f t="shared" si="62"/>
        <v/>
      </c>
      <c r="CP22" s="58" t="str">
        <f t="shared" si="63"/>
        <v/>
      </c>
      <c r="CQ22" s="58" t="str">
        <f t="shared" si="64"/>
        <v/>
      </c>
      <c r="CR22" s="58" t="str">
        <f t="shared" si="65"/>
        <v/>
      </c>
      <c r="CS22" s="58" t="str">
        <f t="shared" si="66"/>
        <v/>
      </c>
      <c r="CT22" s="58" t="str">
        <f t="shared" si="67"/>
        <v/>
      </c>
      <c r="CU22" s="58" t="str">
        <f t="shared" si="68"/>
        <v/>
      </c>
      <c r="CV22" s="58" t="str">
        <f t="shared" si="69"/>
        <v/>
      </c>
      <c r="CW22" s="58" t="str">
        <f t="shared" si="70"/>
        <v/>
      </c>
      <c r="CX22" s="58" t="str">
        <f t="shared" si="71"/>
        <v/>
      </c>
      <c r="CY22" s="58" t="str">
        <f t="shared" si="72"/>
        <v/>
      </c>
      <c r="CZ22" s="58" t="str">
        <f t="shared" si="73"/>
        <v/>
      </c>
      <c r="DA22" s="58" t="str">
        <f t="shared" si="74"/>
        <v/>
      </c>
      <c r="DB22" s="58" t="str">
        <f t="shared" si="75"/>
        <v/>
      </c>
      <c r="DC22" s="58" t="str">
        <f t="shared" si="76"/>
        <v/>
      </c>
      <c r="DD22" s="60" t="s">
        <v>46</v>
      </c>
      <c r="DE22" s="120" t="s">
        <v>47</v>
      </c>
      <c r="DF22" s="120" t="s">
        <v>261</v>
      </c>
    </row>
    <row r="23" spans="1:113" ht="13.5" customHeight="1">
      <c r="A23" s="860">
        <v>14</v>
      </c>
      <c r="B23" s="861"/>
      <c r="C23" s="860"/>
      <c r="D23" s="864"/>
      <c r="E23" s="861"/>
      <c r="F23" s="860"/>
      <c r="G23" s="864"/>
      <c r="H23" s="861"/>
      <c r="I23" s="860"/>
      <c r="J23" s="861"/>
      <c r="K23" s="865"/>
      <c r="L23" s="866"/>
      <c r="M23" s="865"/>
      <c r="N23" s="866"/>
      <c r="O23" s="860"/>
      <c r="P23" s="861"/>
      <c r="Q23" s="860"/>
      <c r="R23" s="861"/>
      <c r="S23" s="862"/>
      <c r="T23" s="863"/>
      <c r="U23" s="860"/>
      <c r="V23" s="861"/>
      <c r="W23" s="860"/>
      <c r="X23" s="864"/>
      <c r="Y23" s="858" t="str">
        <f t="shared" si="77"/>
        <v/>
      </c>
      <c r="Z23" s="859"/>
      <c r="AA23" s="859"/>
      <c r="AB23" s="859"/>
      <c r="AC23" s="859"/>
      <c r="AD23" s="859"/>
      <c r="AE23" s="58" t="str">
        <f t="shared" si="0"/>
        <v/>
      </c>
      <c r="AF23" s="47" t="str">
        <f t="shared" si="1"/>
        <v/>
      </c>
      <c r="AG23" s="47" t="str">
        <f t="shared" si="2"/>
        <v/>
      </c>
      <c r="AH23" s="47" t="str">
        <f t="shared" si="3"/>
        <v/>
      </c>
      <c r="AI23" s="47" t="str">
        <f t="shared" si="4"/>
        <v/>
      </c>
      <c r="AJ23" s="47" t="str">
        <f t="shared" si="5"/>
        <v/>
      </c>
      <c r="AK23" s="47" t="str">
        <f t="shared" si="6"/>
        <v/>
      </c>
      <c r="AL23" s="47" t="str">
        <f t="shared" si="7"/>
        <v/>
      </c>
      <c r="AM23" s="58" t="str">
        <f t="shared" si="8"/>
        <v>○</v>
      </c>
      <c r="AN23" s="58" t="str">
        <f t="shared" si="9"/>
        <v/>
      </c>
      <c r="AO23" s="58" t="str">
        <f t="shared" si="10"/>
        <v/>
      </c>
      <c r="AP23" s="58" t="str">
        <f t="shared" si="11"/>
        <v/>
      </c>
      <c r="AQ23" s="58" t="str">
        <f t="shared" si="12"/>
        <v/>
      </c>
      <c r="AR23" s="58" t="str">
        <f t="shared" si="13"/>
        <v/>
      </c>
      <c r="AS23" s="58" t="str">
        <f t="shared" si="14"/>
        <v/>
      </c>
      <c r="AT23" s="58" t="str">
        <f t="shared" si="15"/>
        <v/>
      </c>
      <c r="AU23" s="58" t="str">
        <f t="shared" si="16"/>
        <v/>
      </c>
      <c r="AV23" s="58" t="str">
        <f t="shared" si="17"/>
        <v/>
      </c>
      <c r="AW23" s="58" t="str">
        <f t="shared" si="18"/>
        <v/>
      </c>
      <c r="AX23" s="58" t="str">
        <f t="shared" si="19"/>
        <v/>
      </c>
      <c r="AY23" s="58" t="str">
        <f t="shared" si="20"/>
        <v/>
      </c>
      <c r="AZ23" s="58" t="str">
        <f t="shared" si="21"/>
        <v/>
      </c>
      <c r="BA23" s="58" t="str">
        <f t="shared" si="22"/>
        <v/>
      </c>
      <c r="BB23" s="58" t="str">
        <f t="shared" si="23"/>
        <v/>
      </c>
      <c r="BC23" s="58" t="str">
        <f t="shared" si="24"/>
        <v/>
      </c>
      <c r="BD23" s="58" t="str">
        <f t="shared" si="25"/>
        <v/>
      </c>
      <c r="BE23" s="58" t="str">
        <f t="shared" si="26"/>
        <v/>
      </c>
      <c r="BF23" s="58" t="str">
        <f t="shared" si="27"/>
        <v/>
      </c>
      <c r="BG23" s="58" t="str">
        <f t="shared" si="28"/>
        <v/>
      </c>
      <c r="BH23" s="58" t="str">
        <f t="shared" si="29"/>
        <v/>
      </c>
      <c r="BI23" s="58" t="str">
        <f t="shared" si="30"/>
        <v/>
      </c>
      <c r="BJ23" s="58" t="str">
        <f t="shared" si="31"/>
        <v/>
      </c>
      <c r="BK23" s="58" t="str">
        <f t="shared" si="32"/>
        <v/>
      </c>
      <c r="BL23" s="58" t="str">
        <f t="shared" si="33"/>
        <v/>
      </c>
      <c r="BM23" s="58" t="str">
        <f t="shared" si="34"/>
        <v/>
      </c>
      <c r="BN23" s="58" t="str">
        <f t="shared" si="35"/>
        <v/>
      </c>
      <c r="BO23" s="58" t="str">
        <f t="shared" si="36"/>
        <v/>
      </c>
      <c r="BP23" s="58" t="str">
        <f t="shared" si="37"/>
        <v/>
      </c>
      <c r="BQ23" s="58" t="str">
        <f t="shared" si="38"/>
        <v/>
      </c>
      <c r="BR23" s="58" t="str">
        <f t="shared" si="39"/>
        <v/>
      </c>
      <c r="BS23" s="58" t="str">
        <f t="shared" si="40"/>
        <v/>
      </c>
      <c r="BT23" s="58" t="str">
        <f t="shared" si="41"/>
        <v/>
      </c>
      <c r="BU23" s="58" t="str">
        <f t="shared" si="42"/>
        <v/>
      </c>
      <c r="BV23" s="58" t="str">
        <f t="shared" si="43"/>
        <v/>
      </c>
      <c r="BW23" s="58" t="str">
        <f t="shared" si="44"/>
        <v/>
      </c>
      <c r="BX23" s="58" t="str">
        <f t="shared" si="45"/>
        <v/>
      </c>
      <c r="BY23" s="58" t="str">
        <f t="shared" si="46"/>
        <v/>
      </c>
      <c r="BZ23" s="58" t="str">
        <f t="shared" si="47"/>
        <v/>
      </c>
      <c r="CA23" s="58" t="str">
        <f t="shared" si="48"/>
        <v/>
      </c>
      <c r="CB23" s="58" t="str">
        <f t="shared" si="49"/>
        <v/>
      </c>
      <c r="CC23" s="58" t="str">
        <f t="shared" si="50"/>
        <v/>
      </c>
      <c r="CD23" s="58" t="str">
        <f t="shared" si="51"/>
        <v/>
      </c>
      <c r="CE23" s="58" t="str">
        <f t="shared" si="52"/>
        <v/>
      </c>
      <c r="CF23" s="58" t="str">
        <f t="shared" si="53"/>
        <v/>
      </c>
      <c r="CG23" s="58" t="str">
        <f t="shared" si="54"/>
        <v/>
      </c>
      <c r="CH23" s="58" t="str">
        <f t="shared" si="55"/>
        <v/>
      </c>
      <c r="CI23" s="58" t="str">
        <f t="shared" si="56"/>
        <v/>
      </c>
      <c r="CJ23" s="58" t="str">
        <f t="shared" si="57"/>
        <v/>
      </c>
      <c r="CK23" s="58" t="str">
        <f t="shared" si="58"/>
        <v/>
      </c>
      <c r="CL23" s="58" t="str">
        <f t="shared" si="59"/>
        <v/>
      </c>
      <c r="CM23" s="58" t="str">
        <f t="shared" si="60"/>
        <v/>
      </c>
      <c r="CN23" s="58" t="str">
        <f t="shared" si="61"/>
        <v/>
      </c>
      <c r="CO23" s="58" t="str">
        <f t="shared" si="62"/>
        <v/>
      </c>
      <c r="CP23" s="58" t="str">
        <f t="shared" si="63"/>
        <v/>
      </c>
      <c r="CQ23" s="58" t="str">
        <f t="shared" si="64"/>
        <v/>
      </c>
      <c r="CR23" s="58" t="str">
        <f t="shared" si="65"/>
        <v/>
      </c>
      <c r="CS23" s="58" t="str">
        <f t="shared" si="66"/>
        <v/>
      </c>
      <c r="CT23" s="58" t="str">
        <f t="shared" si="67"/>
        <v/>
      </c>
      <c r="CU23" s="58" t="str">
        <f t="shared" si="68"/>
        <v/>
      </c>
      <c r="CV23" s="58" t="str">
        <f t="shared" si="69"/>
        <v/>
      </c>
      <c r="CW23" s="58" t="str">
        <f t="shared" si="70"/>
        <v/>
      </c>
      <c r="CX23" s="58" t="str">
        <f t="shared" si="71"/>
        <v/>
      </c>
      <c r="CY23" s="58" t="str">
        <f t="shared" si="72"/>
        <v/>
      </c>
      <c r="CZ23" s="58" t="str">
        <f t="shared" si="73"/>
        <v/>
      </c>
      <c r="DA23" s="58" t="str">
        <f t="shared" si="74"/>
        <v/>
      </c>
      <c r="DB23" s="58" t="str">
        <f t="shared" si="75"/>
        <v/>
      </c>
      <c r="DC23" s="58" t="str">
        <f t="shared" si="76"/>
        <v/>
      </c>
      <c r="DD23" s="60"/>
      <c r="DE23" s="120" t="s">
        <v>57</v>
      </c>
    </row>
    <row r="24" spans="1:113" ht="13.5" customHeight="1">
      <c r="A24" s="860">
        <v>15</v>
      </c>
      <c r="B24" s="861"/>
      <c r="C24" s="860"/>
      <c r="D24" s="864"/>
      <c r="E24" s="861"/>
      <c r="F24" s="860"/>
      <c r="G24" s="864"/>
      <c r="H24" s="861"/>
      <c r="I24" s="860"/>
      <c r="J24" s="861"/>
      <c r="K24" s="865"/>
      <c r="L24" s="866"/>
      <c r="M24" s="865"/>
      <c r="N24" s="866"/>
      <c r="O24" s="860"/>
      <c r="P24" s="861"/>
      <c r="Q24" s="860"/>
      <c r="R24" s="861"/>
      <c r="S24" s="862"/>
      <c r="T24" s="863"/>
      <c r="U24" s="860"/>
      <c r="V24" s="861"/>
      <c r="W24" s="860"/>
      <c r="X24" s="864"/>
      <c r="Y24" s="858" t="str">
        <f t="shared" si="77"/>
        <v/>
      </c>
      <c r="Z24" s="859"/>
      <c r="AA24" s="859"/>
      <c r="AB24" s="859"/>
      <c r="AC24" s="859"/>
      <c r="AD24" s="859"/>
      <c r="AE24" s="58" t="str">
        <f t="shared" si="0"/>
        <v/>
      </c>
      <c r="AF24" s="47" t="str">
        <f t="shared" si="1"/>
        <v/>
      </c>
      <c r="AG24" s="47" t="str">
        <f t="shared" si="2"/>
        <v/>
      </c>
      <c r="AH24" s="47" t="str">
        <f t="shared" si="3"/>
        <v/>
      </c>
      <c r="AI24" s="47" t="str">
        <f t="shared" si="4"/>
        <v/>
      </c>
      <c r="AJ24" s="47" t="str">
        <f t="shared" si="5"/>
        <v/>
      </c>
      <c r="AK24" s="47" t="str">
        <f t="shared" si="6"/>
        <v/>
      </c>
      <c r="AL24" s="47" t="str">
        <f t="shared" si="7"/>
        <v/>
      </c>
      <c r="AM24" s="58" t="str">
        <f t="shared" si="8"/>
        <v>○</v>
      </c>
      <c r="AN24" s="58" t="str">
        <f t="shared" si="9"/>
        <v/>
      </c>
      <c r="AO24" s="58" t="str">
        <f t="shared" si="10"/>
        <v/>
      </c>
      <c r="AP24" s="58" t="str">
        <f t="shared" si="11"/>
        <v/>
      </c>
      <c r="AQ24" s="58" t="str">
        <f t="shared" si="12"/>
        <v/>
      </c>
      <c r="AR24" s="58" t="str">
        <f t="shared" si="13"/>
        <v/>
      </c>
      <c r="AS24" s="58" t="str">
        <f t="shared" si="14"/>
        <v/>
      </c>
      <c r="AT24" s="58" t="str">
        <f t="shared" si="15"/>
        <v/>
      </c>
      <c r="AU24" s="58" t="str">
        <f t="shared" si="16"/>
        <v/>
      </c>
      <c r="AV24" s="58" t="str">
        <f t="shared" si="17"/>
        <v/>
      </c>
      <c r="AW24" s="58" t="str">
        <f t="shared" si="18"/>
        <v/>
      </c>
      <c r="AX24" s="58" t="str">
        <f t="shared" si="19"/>
        <v/>
      </c>
      <c r="AY24" s="58" t="str">
        <f t="shared" si="20"/>
        <v/>
      </c>
      <c r="AZ24" s="58" t="str">
        <f t="shared" si="21"/>
        <v/>
      </c>
      <c r="BA24" s="58" t="str">
        <f t="shared" si="22"/>
        <v/>
      </c>
      <c r="BB24" s="58" t="str">
        <f t="shared" si="23"/>
        <v/>
      </c>
      <c r="BC24" s="58" t="str">
        <f t="shared" si="24"/>
        <v/>
      </c>
      <c r="BD24" s="58" t="str">
        <f t="shared" si="25"/>
        <v/>
      </c>
      <c r="BE24" s="58" t="str">
        <f t="shared" si="26"/>
        <v/>
      </c>
      <c r="BF24" s="58" t="str">
        <f t="shared" si="27"/>
        <v/>
      </c>
      <c r="BG24" s="58" t="str">
        <f t="shared" si="28"/>
        <v/>
      </c>
      <c r="BH24" s="58" t="str">
        <f t="shared" si="29"/>
        <v/>
      </c>
      <c r="BI24" s="58" t="str">
        <f t="shared" si="30"/>
        <v/>
      </c>
      <c r="BJ24" s="58" t="str">
        <f t="shared" si="31"/>
        <v/>
      </c>
      <c r="BK24" s="58" t="str">
        <f t="shared" si="32"/>
        <v/>
      </c>
      <c r="BL24" s="58" t="str">
        <f t="shared" si="33"/>
        <v/>
      </c>
      <c r="BM24" s="58" t="str">
        <f t="shared" si="34"/>
        <v/>
      </c>
      <c r="BN24" s="58" t="str">
        <f t="shared" si="35"/>
        <v/>
      </c>
      <c r="BO24" s="58" t="str">
        <f t="shared" si="36"/>
        <v/>
      </c>
      <c r="BP24" s="58" t="str">
        <f t="shared" si="37"/>
        <v/>
      </c>
      <c r="BQ24" s="58" t="str">
        <f t="shared" si="38"/>
        <v/>
      </c>
      <c r="BR24" s="58" t="str">
        <f t="shared" si="39"/>
        <v/>
      </c>
      <c r="BS24" s="58" t="str">
        <f t="shared" si="40"/>
        <v/>
      </c>
      <c r="BT24" s="58" t="str">
        <f t="shared" si="41"/>
        <v/>
      </c>
      <c r="BU24" s="58" t="str">
        <f t="shared" si="42"/>
        <v/>
      </c>
      <c r="BV24" s="58" t="str">
        <f t="shared" si="43"/>
        <v/>
      </c>
      <c r="BW24" s="58" t="str">
        <f t="shared" si="44"/>
        <v/>
      </c>
      <c r="BX24" s="58" t="str">
        <f t="shared" si="45"/>
        <v/>
      </c>
      <c r="BY24" s="58" t="str">
        <f t="shared" si="46"/>
        <v/>
      </c>
      <c r="BZ24" s="58" t="str">
        <f t="shared" si="47"/>
        <v/>
      </c>
      <c r="CA24" s="58" t="str">
        <f t="shared" si="48"/>
        <v/>
      </c>
      <c r="CB24" s="58" t="str">
        <f t="shared" si="49"/>
        <v/>
      </c>
      <c r="CC24" s="58" t="str">
        <f t="shared" si="50"/>
        <v/>
      </c>
      <c r="CD24" s="58" t="str">
        <f t="shared" si="51"/>
        <v/>
      </c>
      <c r="CE24" s="58" t="str">
        <f t="shared" si="52"/>
        <v/>
      </c>
      <c r="CF24" s="58" t="str">
        <f t="shared" si="53"/>
        <v/>
      </c>
      <c r="CG24" s="58" t="str">
        <f t="shared" si="54"/>
        <v/>
      </c>
      <c r="CH24" s="58" t="str">
        <f t="shared" si="55"/>
        <v/>
      </c>
      <c r="CI24" s="58" t="str">
        <f t="shared" si="56"/>
        <v/>
      </c>
      <c r="CJ24" s="58" t="str">
        <f t="shared" si="57"/>
        <v/>
      </c>
      <c r="CK24" s="58" t="str">
        <f t="shared" si="58"/>
        <v/>
      </c>
      <c r="CL24" s="58" t="str">
        <f t="shared" si="59"/>
        <v/>
      </c>
      <c r="CM24" s="58" t="str">
        <f t="shared" si="60"/>
        <v/>
      </c>
      <c r="CN24" s="58" t="str">
        <f t="shared" si="61"/>
        <v/>
      </c>
      <c r="CO24" s="58" t="str">
        <f t="shared" si="62"/>
        <v/>
      </c>
      <c r="CP24" s="58" t="str">
        <f t="shared" si="63"/>
        <v/>
      </c>
      <c r="CQ24" s="58" t="str">
        <f t="shared" si="64"/>
        <v/>
      </c>
      <c r="CR24" s="58" t="str">
        <f t="shared" si="65"/>
        <v/>
      </c>
      <c r="CS24" s="58" t="str">
        <f t="shared" si="66"/>
        <v/>
      </c>
      <c r="CT24" s="58" t="str">
        <f t="shared" si="67"/>
        <v/>
      </c>
      <c r="CU24" s="58" t="str">
        <f t="shared" si="68"/>
        <v/>
      </c>
      <c r="CV24" s="58" t="str">
        <f t="shared" si="69"/>
        <v/>
      </c>
      <c r="CW24" s="58" t="str">
        <f t="shared" si="70"/>
        <v/>
      </c>
      <c r="CX24" s="58" t="str">
        <f t="shared" si="71"/>
        <v/>
      </c>
      <c r="CY24" s="58" t="str">
        <f t="shared" si="72"/>
        <v/>
      </c>
      <c r="CZ24" s="58" t="str">
        <f t="shared" si="73"/>
        <v/>
      </c>
      <c r="DA24" s="58" t="str">
        <f t="shared" si="74"/>
        <v/>
      </c>
      <c r="DB24" s="58" t="str">
        <f t="shared" si="75"/>
        <v/>
      </c>
      <c r="DC24" s="58" t="str">
        <f t="shared" si="76"/>
        <v/>
      </c>
      <c r="DD24" s="60"/>
      <c r="DE24" s="120" t="s">
        <v>44</v>
      </c>
    </row>
    <row r="25" spans="1:113" ht="13.5" customHeight="1">
      <c r="A25" s="860">
        <v>16</v>
      </c>
      <c r="B25" s="861"/>
      <c r="C25" s="860"/>
      <c r="D25" s="864"/>
      <c r="E25" s="861"/>
      <c r="F25" s="867"/>
      <c r="G25" s="868"/>
      <c r="H25" s="869"/>
      <c r="I25" s="860"/>
      <c r="J25" s="861"/>
      <c r="K25" s="865"/>
      <c r="L25" s="866"/>
      <c r="M25" s="865"/>
      <c r="N25" s="866"/>
      <c r="O25" s="860"/>
      <c r="P25" s="861"/>
      <c r="Q25" s="860"/>
      <c r="R25" s="861"/>
      <c r="S25" s="862"/>
      <c r="T25" s="863"/>
      <c r="U25" s="860"/>
      <c r="V25" s="861"/>
      <c r="W25" s="860"/>
      <c r="X25" s="864"/>
      <c r="Y25" s="858" t="str">
        <f t="shared" si="77"/>
        <v/>
      </c>
      <c r="Z25" s="859"/>
      <c r="AA25" s="859"/>
      <c r="AB25" s="859"/>
      <c r="AC25" s="859"/>
      <c r="AD25" s="859"/>
      <c r="AE25" s="58" t="str">
        <f t="shared" si="0"/>
        <v/>
      </c>
      <c r="AF25" s="47" t="str">
        <f t="shared" si="1"/>
        <v/>
      </c>
      <c r="AG25" s="47" t="str">
        <f t="shared" si="2"/>
        <v/>
      </c>
      <c r="AH25" s="47" t="str">
        <f t="shared" si="3"/>
        <v/>
      </c>
      <c r="AI25" s="47" t="str">
        <f t="shared" si="4"/>
        <v/>
      </c>
      <c r="AJ25" s="47" t="str">
        <f t="shared" si="5"/>
        <v/>
      </c>
      <c r="AK25" s="47" t="str">
        <f t="shared" si="6"/>
        <v/>
      </c>
      <c r="AL25" s="47" t="str">
        <f t="shared" si="7"/>
        <v/>
      </c>
      <c r="AM25" s="58" t="str">
        <f t="shared" si="8"/>
        <v>○</v>
      </c>
      <c r="AN25" s="58" t="str">
        <f t="shared" si="9"/>
        <v/>
      </c>
      <c r="AO25" s="58" t="str">
        <f t="shared" si="10"/>
        <v/>
      </c>
      <c r="AP25" s="58" t="str">
        <f t="shared" si="11"/>
        <v/>
      </c>
      <c r="AQ25" s="58" t="str">
        <f t="shared" si="12"/>
        <v/>
      </c>
      <c r="AR25" s="58" t="str">
        <f t="shared" si="13"/>
        <v/>
      </c>
      <c r="AS25" s="58" t="str">
        <f t="shared" si="14"/>
        <v/>
      </c>
      <c r="AT25" s="58" t="str">
        <f t="shared" si="15"/>
        <v/>
      </c>
      <c r="AU25" s="58" t="str">
        <f t="shared" si="16"/>
        <v/>
      </c>
      <c r="AV25" s="58" t="str">
        <f t="shared" si="17"/>
        <v/>
      </c>
      <c r="AW25" s="58" t="str">
        <f t="shared" si="18"/>
        <v/>
      </c>
      <c r="AX25" s="58" t="str">
        <f t="shared" si="19"/>
        <v/>
      </c>
      <c r="AY25" s="58" t="str">
        <f t="shared" si="20"/>
        <v/>
      </c>
      <c r="AZ25" s="58" t="str">
        <f t="shared" si="21"/>
        <v/>
      </c>
      <c r="BA25" s="58" t="str">
        <f t="shared" si="22"/>
        <v/>
      </c>
      <c r="BB25" s="58" t="str">
        <f t="shared" si="23"/>
        <v/>
      </c>
      <c r="BC25" s="58" t="str">
        <f t="shared" si="24"/>
        <v/>
      </c>
      <c r="BD25" s="58" t="str">
        <f t="shared" si="25"/>
        <v/>
      </c>
      <c r="BE25" s="58" t="str">
        <f t="shared" si="26"/>
        <v/>
      </c>
      <c r="BF25" s="58" t="str">
        <f t="shared" si="27"/>
        <v/>
      </c>
      <c r="BG25" s="58" t="str">
        <f t="shared" si="28"/>
        <v/>
      </c>
      <c r="BH25" s="58" t="str">
        <f t="shared" si="29"/>
        <v/>
      </c>
      <c r="BI25" s="58" t="str">
        <f t="shared" si="30"/>
        <v/>
      </c>
      <c r="BJ25" s="58" t="str">
        <f t="shared" si="31"/>
        <v/>
      </c>
      <c r="BK25" s="58" t="str">
        <f t="shared" si="32"/>
        <v/>
      </c>
      <c r="BL25" s="58" t="str">
        <f t="shared" si="33"/>
        <v/>
      </c>
      <c r="BM25" s="58" t="str">
        <f t="shared" si="34"/>
        <v/>
      </c>
      <c r="BN25" s="58" t="str">
        <f t="shared" si="35"/>
        <v/>
      </c>
      <c r="BO25" s="58" t="str">
        <f t="shared" si="36"/>
        <v/>
      </c>
      <c r="BP25" s="58" t="str">
        <f t="shared" si="37"/>
        <v/>
      </c>
      <c r="BQ25" s="58" t="str">
        <f t="shared" si="38"/>
        <v/>
      </c>
      <c r="BR25" s="58" t="str">
        <f t="shared" si="39"/>
        <v/>
      </c>
      <c r="BS25" s="58" t="str">
        <f t="shared" si="40"/>
        <v/>
      </c>
      <c r="BT25" s="58" t="str">
        <f t="shared" si="41"/>
        <v/>
      </c>
      <c r="BU25" s="58" t="str">
        <f t="shared" si="42"/>
        <v/>
      </c>
      <c r="BV25" s="58" t="str">
        <f t="shared" si="43"/>
        <v/>
      </c>
      <c r="BW25" s="58" t="str">
        <f t="shared" si="44"/>
        <v/>
      </c>
      <c r="BX25" s="58" t="str">
        <f t="shared" si="45"/>
        <v/>
      </c>
      <c r="BY25" s="58" t="str">
        <f t="shared" si="46"/>
        <v/>
      </c>
      <c r="BZ25" s="58" t="str">
        <f t="shared" si="47"/>
        <v/>
      </c>
      <c r="CA25" s="58" t="str">
        <f t="shared" si="48"/>
        <v/>
      </c>
      <c r="CB25" s="58" t="str">
        <f t="shared" si="49"/>
        <v/>
      </c>
      <c r="CC25" s="58" t="str">
        <f t="shared" si="50"/>
        <v/>
      </c>
      <c r="CD25" s="58" t="str">
        <f t="shared" si="51"/>
        <v/>
      </c>
      <c r="CE25" s="58" t="str">
        <f t="shared" si="52"/>
        <v/>
      </c>
      <c r="CF25" s="58" t="str">
        <f t="shared" si="53"/>
        <v/>
      </c>
      <c r="CG25" s="58" t="str">
        <f t="shared" si="54"/>
        <v/>
      </c>
      <c r="CH25" s="58" t="str">
        <f t="shared" si="55"/>
        <v/>
      </c>
      <c r="CI25" s="58" t="str">
        <f t="shared" si="56"/>
        <v/>
      </c>
      <c r="CJ25" s="58" t="str">
        <f t="shared" si="57"/>
        <v/>
      </c>
      <c r="CK25" s="58" t="str">
        <f t="shared" si="58"/>
        <v/>
      </c>
      <c r="CL25" s="58" t="str">
        <f t="shared" si="59"/>
        <v/>
      </c>
      <c r="CM25" s="58" t="str">
        <f t="shared" si="60"/>
        <v/>
      </c>
      <c r="CN25" s="58" t="str">
        <f t="shared" si="61"/>
        <v/>
      </c>
      <c r="CO25" s="58" t="str">
        <f t="shared" si="62"/>
        <v/>
      </c>
      <c r="CP25" s="58" t="str">
        <f t="shared" si="63"/>
        <v/>
      </c>
      <c r="CQ25" s="58" t="str">
        <f t="shared" si="64"/>
        <v/>
      </c>
      <c r="CR25" s="58" t="str">
        <f t="shared" si="65"/>
        <v/>
      </c>
      <c r="CS25" s="58" t="str">
        <f t="shared" si="66"/>
        <v/>
      </c>
      <c r="CT25" s="58" t="str">
        <f t="shared" si="67"/>
        <v/>
      </c>
      <c r="CU25" s="58" t="str">
        <f t="shared" si="68"/>
        <v/>
      </c>
      <c r="CV25" s="58" t="str">
        <f t="shared" si="69"/>
        <v/>
      </c>
      <c r="CW25" s="58" t="str">
        <f t="shared" si="70"/>
        <v/>
      </c>
      <c r="CX25" s="58" t="str">
        <f t="shared" si="71"/>
        <v/>
      </c>
      <c r="CY25" s="58" t="str">
        <f t="shared" si="72"/>
        <v/>
      </c>
      <c r="CZ25" s="58" t="str">
        <f t="shared" si="73"/>
        <v/>
      </c>
      <c r="DA25" s="58" t="str">
        <f t="shared" si="74"/>
        <v/>
      </c>
      <c r="DB25" s="58" t="str">
        <f t="shared" si="75"/>
        <v/>
      </c>
      <c r="DC25" s="58" t="str">
        <f t="shared" si="76"/>
        <v/>
      </c>
      <c r="DD25" s="59" t="s">
        <v>148</v>
      </c>
      <c r="DE25" s="59" t="s">
        <v>59</v>
      </c>
      <c r="DF25" s="60" t="s">
        <v>60</v>
      </c>
      <c r="DG25" s="120" t="s">
        <v>41</v>
      </c>
      <c r="DH25" s="120" t="s">
        <v>42</v>
      </c>
      <c r="DI25" s="120" t="s">
        <v>43</v>
      </c>
    </row>
    <row r="26" spans="1:113" ht="13.5" customHeight="1">
      <c r="A26" s="860">
        <v>17</v>
      </c>
      <c r="B26" s="861"/>
      <c r="C26" s="860"/>
      <c r="D26" s="864"/>
      <c r="E26" s="861"/>
      <c r="F26" s="860"/>
      <c r="G26" s="864"/>
      <c r="H26" s="861"/>
      <c r="I26" s="860"/>
      <c r="J26" s="861"/>
      <c r="K26" s="865"/>
      <c r="L26" s="866"/>
      <c r="M26" s="865"/>
      <c r="N26" s="866"/>
      <c r="O26" s="860"/>
      <c r="P26" s="861"/>
      <c r="Q26" s="860"/>
      <c r="R26" s="861"/>
      <c r="S26" s="862"/>
      <c r="T26" s="863"/>
      <c r="U26" s="860"/>
      <c r="V26" s="861"/>
      <c r="W26" s="860"/>
      <c r="X26" s="864"/>
      <c r="Y26" s="858" t="str">
        <f t="shared" si="77"/>
        <v/>
      </c>
      <c r="Z26" s="859"/>
      <c r="AA26" s="859"/>
      <c r="AB26" s="859"/>
      <c r="AC26" s="859"/>
      <c r="AD26" s="859"/>
      <c r="AE26" s="58" t="str">
        <f t="shared" si="0"/>
        <v/>
      </c>
      <c r="AF26" s="47" t="str">
        <f t="shared" si="1"/>
        <v/>
      </c>
      <c r="AG26" s="47" t="str">
        <f t="shared" si="2"/>
        <v/>
      </c>
      <c r="AH26" s="47" t="str">
        <f t="shared" si="3"/>
        <v/>
      </c>
      <c r="AI26" s="47" t="str">
        <f t="shared" si="4"/>
        <v/>
      </c>
      <c r="AJ26" s="47" t="str">
        <f t="shared" si="5"/>
        <v/>
      </c>
      <c r="AK26" s="47" t="str">
        <f t="shared" si="6"/>
        <v/>
      </c>
      <c r="AL26" s="47" t="str">
        <f t="shared" si="7"/>
        <v/>
      </c>
      <c r="AM26" s="58" t="str">
        <f t="shared" si="8"/>
        <v>○</v>
      </c>
      <c r="AN26" s="58" t="str">
        <f t="shared" si="9"/>
        <v/>
      </c>
      <c r="AO26" s="58" t="str">
        <f t="shared" si="10"/>
        <v/>
      </c>
      <c r="AP26" s="58" t="str">
        <f t="shared" si="11"/>
        <v/>
      </c>
      <c r="AQ26" s="58" t="str">
        <f t="shared" si="12"/>
        <v/>
      </c>
      <c r="AR26" s="58" t="str">
        <f t="shared" si="13"/>
        <v/>
      </c>
      <c r="AS26" s="58" t="str">
        <f t="shared" si="14"/>
        <v/>
      </c>
      <c r="AT26" s="58" t="str">
        <f t="shared" si="15"/>
        <v/>
      </c>
      <c r="AU26" s="58" t="str">
        <f t="shared" si="16"/>
        <v/>
      </c>
      <c r="AV26" s="58" t="str">
        <f t="shared" si="17"/>
        <v/>
      </c>
      <c r="AW26" s="58" t="str">
        <f t="shared" si="18"/>
        <v/>
      </c>
      <c r="AX26" s="58" t="str">
        <f t="shared" si="19"/>
        <v/>
      </c>
      <c r="AY26" s="58" t="str">
        <f t="shared" si="20"/>
        <v/>
      </c>
      <c r="AZ26" s="58" t="str">
        <f t="shared" si="21"/>
        <v/>
      </c>
      <c r="BA26" s="58" t="str">
        <f t="shared" si="22"/>
        <v/>
      </c>
      <c r="BB26" s="58" t="str">
        <f t="shared" si="23"/>
        <v/>
      </c>
      <c r="BC26" s="58" t="str">
        <f t="shared" si="24"/>
        <v/>
      </c>
      <c r="BD26" s="58" t="str">
        <f t="shared" si="25"/>
        <v/>
      </c>
      <c r="BE26" s="58" t="str">
        <f t="shared" si="26"/>
        <v/>
      </c>
      <c r="BF26" s="58" t="str">
        <f t="shared" si="27"/>
        <v/>
      </c>
      <c r="BG26" s="58" t="str">
        <f t="shared" si="28"/>
        <v/>
      </c>
      <c r="BH26" s="58" t="str">
        <f t="shared" si="29"/>
        <v/>
      </c>
      <c r="BI26" s="58" t="str">
        <f t="shared" si="30"/>
        <v/>
      </c>
      <c r="BJ26" s="58" t="str">
        <f t="shared" si="31"/>
        <v/>
      </c>
      <c r="BK26" s="58" t="str">
        <f t="shared" si="32"/>
        <v/>
      </c>
      <c r="BL26" s="58" t="str">
        <f t="shared" si="33"/>
        <v/>
      </c>
      <c r="BM26" s="58" t="str">
        <f t="shared" si="34"/>
        <v/>
      </c>
      <c r="BN26" s="58" t="str">
        <f t="shared" si="35"/>
        <v/>
      </c>
      <c r="BO26" s="58" t="str">
        <f t="shared" si="36"/>
        <v/>
      </c>
      <c r="BP26" s="58" t="str">
        <f t="shared" si="37"/>
        <v/>
      </c>
      <c r="BQ26" s="58" t="str">
        <f t="shared" si="38"/>
        <v/>
      </c>
      <c r="BR26" s="58" t="str">
        <f t="shared" si="39"/>
        <v/>
      </c>
      <c r="BS26" s="58" t="str">
        <f t="shared" si="40"/>
        <v/>
      </c>
      <c r="BT26" s="58" t="str">
        <f t="shared" si="41"/>
        <v/>
      </c>
      <c r="BU26" s="58" t="str">
        <f t="shared" si="42"/>
        <v/>
      </c>
      <c r="BV26" s="58" t="str">
        <f t="shared" si="43"/>
        <v/>
      </c>
      <c r="BW26" s="58" t="str">
        <f t="shared" si="44"/>
        <v/>
      </c>
      <c r="BX26" s="58" t="str">
        <f t="shared" si="45"/>
        <v/>
      </c>
      <c r="BY26" s="58" t="str">
        <f t="shared" si="46"/>
        <v/>
      </c>
      <c r="BZ26" s="58" t="str">
        <f t="shared" si="47"/>
        <v/>
      </c>
      <c r="CA26" s="58" t="str">
        <f t="shared" si="48"/>
        <v/>
      </c>
      <c r="CB26" s="58" t="str">
        <f t="shared" si="49"/>
        <v/>
      </c>
      <c r="CC26" s="58" t="str">
        <f t="shared" si="50"/>
        <v/>
      </c>
      <c r="CD26" s="58" t="str">
        <f t="shared" si="51"/>
        <v/>
      </c>
      <c r="CE26" s="58" t="str">
        <f t="shared" si="52"/>
        <v/>
      </c>
      <c r="CF26" s="58" t="str">
        <f t="shared" si="53"/>
        <v/>
      </c>
      <c r="CG26" s="58" t="str">
        <f t="shared" si="54"/>
        <v/>
      </c>
      <c r="CH26" s="58" t="str">
        <f t="shared" si="55"/>
        <v/>
      </c>
      <c r="CI26" s="58" t="str">
        <f t="shared" si="56"/>
        <v/>
      </c>
      <c r="CJ26" s="58" t="str">
        <f t="shared" si="57"/>
        <v/>
      </c>
      <c r="CK26" s="58" t="str">
        <f t="shared" si="58"/>
        <v/>
      </c>
      <c r="CL26" s="58" t="str">
        <f t="shared" si="59"/>
        <v/>
      </c>
      <c r="CM26" s="58" t="str">
        <f t="shared" si="60"/>
        <v/>
      </c>
      <c r="CN26" s="58" t="str">
        <f t="shared" si="61"/>
        <v/>
      </c>
      <c r="CO26" s="58" t="str">
        <f t="shared" si="62"/>
        <v/>
      </c>
      <c r="CP26" s="58" t="str">
        <f t="shared" si="63"/>
        <v/>
      </c>
      <c r="CQ26" s="58" t="str">
        <f t="shared" si="64"/>
        <v/>
      </c>
      <c r="CR26" s="58" t="str">
        <f t="shared" si="65"/>
        <v/>
      </c>
      <c r="CS26" s="58" t="str">
        <f t="shared" si="66"/>
        <v/>
      </c>
      <c r="CT26" s="58" t="str">
        <f t="shared" si="67"/>
        <v/>
      </c>
      <c r="CU26" s="58" t="str">
        <f t="shared" si="68"/>
        <v/>
      </c>
      <c r="CV26" s="58" t="str">
        <f t="shared" si="69"/>
        <v/>
      </c>
      <c r="CW26" s="58" t="str">
        <f t="shared" si="70"/>
        <v/>
      </c>
      <c r="CX26" s="58" t="str">
        <f t="shared" si="71"/>
        <v/>
      </c>
      <c r="CY26" s="58" t="str">
        <f t="shared" si="72"/>
        <v/>
      </c>
      <c r="CZ26" s="58" t="str">
        <f t="shared" si="73"/>
        <v/>
      </c>
      <c r="DA26" s="58" t="str">
        <f t="shared" si="74"/>
        <v/>
      </c>
      <c r="DB26" s="58" t="str">
        <f t="shared" si="75"/>
        <v/>
      </c>
      <c r="DC26" s="58" t="str">
        <f t="shared" si="76"/>
        <v/>
      </c>
      <c r="DD26" s="120" t="s">
        <v>11</v>
      </c>
      <c r="DE26" s="120" t="s">
        <v>48</v>
      </c>
      <c r="DF26" s="120" t="s">
        <v>12</v>
      </c>
    </row>
    <row r="27" spans="1:113" ht="13.5" customHeight="1">
      <c r="A27" s="860">
        <v>18</v>
      </c>
      <c r="B27" s="861"/>
      <c r="C27" s="860"/>
      <c r="D27" s="864"/>
      <c r="E27" s="861"/>
      <c r="F27" s="860"/>
      <c r="G27" s="864"/>
      <c r="H27" s="861"/>
      <c r="I27" s="860"/>
      <c r="J27" s="861"/>
      <c r="K27" s="865"/>
      <c r="L27" s="866"/>
      <c r="M27" s="865"/>
      <c r="N27" s="866"/>
      <c r="O27" s="860"/>
      <c r="P27" s="861"/>
      <c r="Q27" s="860"/>
      <c r="R27" s="861"/>
      <c r="S27" s="862"/>
      <c r="T27" s="863"/>
      <c r="U27" s="860"/>
      <c r="V27" s="861"/>
      <c r="W27" s="860"/>
      <c r="X27" s="864"/>
      <c r="Y27" s="858" t="str">
        <f t="shared" si="77"/>
        <v/>
      </c>
      <c r="Z27" s="859"/>
      <c r="AA27" s="859"/>
      <c r="AB27" s="859"/>
      <c r="AC27" s="859"/>
      <c r="AD27" s="859"/>
      <c r="AE27" s="58" t="str">
        <f t="shared" si="0"/>
        <v/>
      </c>
      <c r="AF27" s="47" t="str">
        <f t="shared" si="1"/>
        <v/>
      </c>
      <c r="AG27" s="47" t="str">
        <f t="shared" si="2"/>
        <v/>
      </c>
      <c r="AH27" s="47" t="str">
        <f t="shared" si="3"/>
        <v/>
      </c>
      <c r="AI27" s="47" t="str">
        <f t="shared" si="4"/>
        <v/>
      </c>
      <c r="AJ27" s="47" t="str">
        <f t="shared" si="5"/>
        <v/>
      </c>
      <c r="AK27" s="47" t="str">
        <f t="shared" si="6"/>
        <v/>
      </c>
      <c r="AL27" s="47" t="str">
        <f t="shared" si="7"/>
        <v/>
      </c>
      <c r="AM27" s="58" t="str">
        <f t="shared" si="8"/>
        <v>○</v>
      </c>
      <c r="AN27" s="58" t="str">
        <f t="shared" si="9"/>
        <v/>
      </c>
      <c r="AO27" s="58" t="str">
        <f t="shared" si="10"/>
        <v/>
      </c>
      <c r="AP27" s="58" t="str">
        <f t="shared" si="11"/>
        <v/>
      </c>
      <c r="AQ27" s="58" t="str">
        <f t="shared" si="12"/>
        <v/>
      </c>
      <c r="AR27" s="58" t="str">
        <f t="shared" si="13"/>
        <v/>
      </c>
      <c r="AS27" s="58" t="str">
        <f t="shared" si="14"/>
        <v/>
      </c>
      <c r="AT27" s="58" t="str">
        <f t="shared" si="15"/>
        <v/>
      </c>
      <c r="AU27" s="58" t="str">
        <f t="shared" si="16"/>
        <v/>
      </c>
      <c r="AV27" s="58" t="str">
        <f t="shared" si="17"/>
        <v/>
      </c>
      <c r="AW27" s="58" t="str">
        <f t="shared" si="18"/>
        <v/>
      </c>
      <c r="AX27" s="58" t="str">
        <f t="shared" si="19"/>
        <v/>
      </c>
      <c r="AY27" s="58" t="str">
        <f t="shared" si="20"/>
        <v/>
      </c>
      <c r="AZ27" s="58" t="str">
        <f t="shared" si="21"/>
        <v/>
      </c>
      <c r="BA27" s="58" t="str">
        <f t="shared" si="22"/>
        <v/>
      </c>
      <c r="BB27" s="58" t="str">
        <f t="shared" si="23"/>
        <v/>
      </c>
      <c r="BC27" s="58" t="str">
        <f t="shared" si="24"/>
        <v/>
      </c>
      <c r="BD27" s="58" t="str">
        <f t="shared" si="25"/>
        <v/>
      </c>
      <c r="BE27" s="58" t="str">
        <f t="shared" si="26"/>
        <v/>
      </c>
      <c r="BF27" s="58" t="str">
        <f t="shared" si="27"/>
        <v/>
      </c>
      <c r="BG27" s="58" t="str">
        <f t="shared" si="28"/>
        <v/>
      </c>
      <c r="BH27" s="58" t="str">
        <f t="shared" si="29"/>
        <v/>
      </c>
      <c r="BI27" s="58" t="str">
        <f t="shared" si="30"/>
        <v/>
      </c>
      <c r="BJ27" s="58" t="str">
        <f t="shared" si="31"/>
        <v/>
      </c>
      <c r="BK27" s="58" t="str">
        <f t="shared" si="32"/>
        <v/>
      </c>
      <c r="BL27" s="58" t="str">
        <f t="shared" si="33"/>
        <v/>
      </c>
      <c r="BM27" s="58" t="str">
        <f t="shared" si="34"/>
        <v/>
      </c>
      <c r="BN27" s="58" t="str">
        <f t="shared" si="35"/>
        <v/>
      </c>
      <c r="BO27" s="58" t="str">
        <f t="shared" si="36"/>
        <v/>
      </c>
      <c r="BP27" s="58" t="str">
        <f t="shared" si="37"/>
        <v/>
      </c>
      <c r="BQ27" s="58" t="str">
        <f t="shared" si="38"/>
        <v/>
      </c>
      <c r="BR27" s="58" t="str">
        <f t="shared" si="39"/>
        <v/>
      </c>
      <c r="BS27" s="58" t="str">
        <f t="shared" si="40"/>
        <v/>
      </c>
      <c r="BT27" s="58" t="str">
        <f t="shared" si="41"/>
        <v/>
      </c>
      <c r="BU27" s="58" t="str">
        <f t="shared" si="42"/>
        <v/>
      </c>
      <c r="BV27" s="58" t="str">
        <f t="shared" si="43"/>
        <v/>
      </c>
      <c r="BW27" s="58" t="str">
        <f t="shared" si="44"/>
        <v/>
      </c>
      <c r="BX27" s="58" t="str">
        <f t="shared" si="45"/>
        <v/>
      </c>
      <c r="BY27" s="58" t="str">
        <f t="shared" si="46"/>
        <v/>
      </c>
      <c r="BZ27" s="58" t="str">
        <f t="shared" si="47"/>
        <v/>
      </c>
      <c r="CA27" s="58" t="str">
        <f t="shared" si="48"/>
        <v/>
      </c>
      <c r="CB27" s="58" t="str">
        <f t="shared" si="49"/>
        <v/>
      </c>
      <c r="CC27" s="58" t="str">
        <f t="shared" si="50"/>
        <v/>
      </c>
      <c r="CD27" s="58" t="str">
        <f t="shared" si="51"/>
        <v/>
      </c>
      <c r="CE27" s="58" t="str">
        <f t="shared" si="52"/>
        <v/>
      </c>
      <c r="CF27" s="58" t="str">
        <f t="shared" si="53"/>
        <v/>
      </c>
      <c r="CG27" s="58" t="str">
        <f t="shared" si="54"/>
        <v/>
      </c>
      <c r="CH27" s="58" t="str">
        <f t="shared" si="55"/>
        <v/>
      </c>
      <c r="CI27" s="58" t="str">
        <f t="shared" si="56"/>
        <v/>
      </c>
      <c r="CJ27" s="58" t="str">
        <f t="shared" si="57"/>
        <v/>
      </c>
      <c r="CK27" s="58" t="str">
        <f t="shared" si="58"/>
        <v/>
      </c>
      <c r="CL27" s="58" t="str">
        <f t="shared" si="59"/>
        <v/>
      </c>
      <c r="CM27" s="58" t="str">
        <f t="shared" si="60"/>
        <v/>
      </c>
      <c r="CN27" s="58" t="str">
        <f t="shared" si="61"/>
        <v/>
      </c>
      <c r="CO27" s="58" t="str">
        <f t="shared" si="62"/>
        <v/>
      </c>
      <c r="CP27" s="58" t="str">
        <f t="shared" si="63"/>
        <v/>
      </c>
      <c r="CQ27" s="58" t="str">
        <f t="shared" si="64"/>
        <v/>
      </c>
      <c r="CR27" s="58" t="str">
        <f t="shared" si="65"/>
        <v/>
      </c>
      <c r="CS27" s="58" t="str">
        <f t="shared" si="66"/>
        <v/>
      </c>
      <c r="CT27" s="58" t="str">
        <f t="shared" si="67"/>
        <v/>
      </c>
      <c r="CU27" s="58" t="str">
        <f t="shared" si="68"/>
        <v/>
      </c>
      <c r="CV27" s="58" t="str">
        <f t="shared" si="69"/>
        <v/>
      </c>
      <c r="CW27" s="58" t="str">
        <f t="shared" si="70"/>
        <v/>
      </c>
      <c r="CX27" s="58" t="str">
        <f t="shared" si="71"/>
        <v/>
      </c>
      <c r="CY27" s="58" t="str">
        <f t="shared" si="72"/>
        <v/>
      </c>
      <c r="CZ27" s="58" t="str">
        <f t="shared" si="73"/>
        <v/>
      </c>
      <c r="DA27" s="58" t="str">
        <f t="shared" si="74"/>
        <v/>
      </c>
      <c r="DB27" s="58" t="str">
        <f t="shared" si="75"/>
        <v/>
      </c>
      <c r="DC27" s="58" t="str">
        <f t="shared" si="76"/>
        <v/>
      </c>
      <c r="DD27" s="60" t="s">
        <v>46</v>
      </c>
      <c r="DE27" s="120" t="s">
        <v>47</v>
      </c>
      <c r="DF27" s="120" t="s">
        <v>261</v>
      </c>
    </row>
    <row r="28" spans="1:113" ht="13.5" customHeight="1">
      <c r="A28" s="860">
        <v>19</v>
      </c>
      <c r="B28" s="861"/>
      <c r="C28" s="860"/>
      <c r="D28" s="864"/>
      <c r="E28" s="861"/>
      <c r="F28" s="860"/>
      <c r="G28" s="864"/>
      <c r="H28" s="861"/>
      <c r="I28" s="860"/>
      <c r="J28" s="861"/>
      <c r="K28" s="865"/>
      <c r="L28" s="866"/>
      <c r="M28" s="865"/>
      <c r="N28" s="866"/>
      <c r="O28" s="860"/>
      <c r="P28" s="861"/>
      <c r="Q28" s="860"/>
      <c r="R28" s="861"/>
      <c r="S28" s="862"/>
      <c r="T28" s="863"/>
      <c r="U28" s="860"/>
      <c r="V28" s="861"/>
      <c r="W28" s="860"/>
      <c r="X28" s="864"/>
      <c r="Y28" s="858" t="str">
        <f t="shared" si="77"/>
        <v/>
      </c>
      <c r="Z28" s="859"/>
      <c r="AA28" s="859"/>
      <c r="AB28" s="859"/>
      <c r="AC28" s="859"/>
      <c r="AD28" s="859"/>
      <c r="AE28" s="58" t="str">
        <f t="shared" si="0"/>
        <v/>
      </c>
      <c r="AF28" s="47" t="str">
        <f t="shared" si="1"/>
        <v/>
      </c>
      <c r="AG28" s="47" t="str">
        <f t="shared" si="2"/>
        <v/>
      </c>
      <c r="AH28" s="47" t="str">
        <f t="shared" si="3"/>
        <v/>
      </c>
      <c r="AI28" s="47" t="str">
        <f t="shared" si="4"/>
        <v/>
      </c>
      <c r="AJ28" s="47" t="str">
        <f t="shared" si="5"/>
        <v/>
      </c>
      <c r="AK28" s="47" t="str">
        <f t="shared" si="6"/>
        <v/>
      </c>
      <c r="AL28" s="47" t="str">
        <f t="shared" si="7"/>
        <v/>
      </c>
      <c r="AM28" s="58" t="str">
        <f t="shared" si="8"/>
        <v>○</v>
      </c>
      <c r="AN28" s="58" t="str">
        <f t="shared" si="9"/>
        <v/>
      </c>
      <c r="AO28" s="58" t="str">
        <f t="shared" si="10"/>
        <v/>
      </c>
      <c r="AP28" s="58" t="str">
        <f t="shared" si="11"/>
        <v/>
      </c>
      <c r="AQ28" s="58" t="str">
        <f t="shared" si="12"/>
        <v/>
      </c>
      <c r="AR28" s="58" t="str">
        <f t="shared" si="13"/>
        <v/>
      </c>
      <c r="AS28" s="58" t="str">
        <f t="shared" si="14"/>
        <v/>
      </c>
      <c r="AT28" s="58" t="str">
        <f t="shared" si="15"/>
        <v/>
      </c>
      <c r="AU28" s="58" t="str">
        <f t="shared" si="16"/>
        <v/>
      </c>
      <c r="AV28" s="58" t="str">
        <f t="shared" si="17"/>
        <v/>
      </c>
      <c r="AW28" s="58" t="str">
        <f t="shared" si="18"/>
        <v/>
      </c>
      <c r="AX28" s="58" t="str">
        <f t="shared" si="19"/>
        <v/>
      </c>
      <c r="AY28" s="58" t="str">
        <f t="shared" si="20"/>
        <v/>
      </c>
      <c r="AZ28" s="58" t="str">
        <f t="shared" si="21"/>
        <v/>
      </c>
      <c r="BA28" s="58" t="str">
        <f t="shared" si="22"/>
        <v/>
      </c>
      <c r="BB28" s="58" t="str">
        <f t="shared" si="23"/>
        <v/>
      </c>
      <c r="BC28" s="58" t="str">
        <f t="shared" si="24"/>
        <v/>
      </c>
      <c r="BD28" s="58" t="str">
        <f t="shared" si="25"/>
        <v/>
      </c>
      <c r="BE28" s="58" t="str">
        <f t="shared" si="26"/>
        <v/>
      </c>
      <c r="BF28" s="58" t="str">
        <f t="shared" si="27"/>
        <v/>
      </c>
      <c r="BG28" s="58" t="str">
        <f t="shared" si="28"/>
        <v/>
      </c>
      <c r="BH28" s="58" t="str">
        <f t="shared" si="29"/>
        <v/>
      </c>
      <c r="BI28" s="58" t="str">
        <f t="shared" si="30"/>
        <v/>
      </c>
      <c r="BJ28" s="58" t="str">
        <f t="shared" si="31"/>
        <v/>
      </c>
      <c r="BK28" s="58" t="str">
        <f t="shared" si="32"/>
        <v/>
      </c>
      <c r="BL28" s="58" t="str">
        <f t="shared" si="33"/>
        <v/>
      </c>
      <c r="BM28" s="58" t="str">
        <f t="shared" si="34"/>
        <v/>
      </c>
      <c r="BN28" s="58" t="str">
        <f t="shared" si="35"/>
        <v/>
      </c>
      <c r="BO28" s="58" t="str">
        <f t="shared" si="36"/>
        <v/>
      </c>
      <c r="BP28" s="58" t="str">
        <f t="shared" si="37"/>
        <v/>
      </c>
      <c r="BQ28" s="58" t="str">
        <f t="shared" si="38"/>
        <v/>
      </c>
      <c r="BR28" s="58" t="str">
        <f t="shared" si="39"/>
        <v/>
      </c>
      <c r="BS28" s="58" t="str">
        <f t="shared" si="40"/>
        <v/>
      </c>
      <c r="BT28" s="58" t="str">
        <f t="shared" si="41"/>
        <v/>
      </c>
      <c r="BU28" s="58" t="str">
        <f t="shared" si="42"/>
        <v/>
      </c>
      <c r="BV28" s="58" t="str">
        <f t="shared" si="43"/>
        <v/>
      </c>
      <c r="BW28" s="58" t="str">
        <f t="shared" si="44"/>
        <v/>
      </c>
      <c r="BX28" s="58" t="str">
        <f t="shared" si="45"/>
        <v/>
      </c>
      <c r="BY28" s="58" t="str">
        <f t="shared" si="46"/>
        <v/>
      </c>
      <c r="BZ28" s="58" t="str">
        <f t="shared" si="47"/>
        <v/>
      </c>
      <c r="CA28" s="58" t="str">
        <f t="shared" si="48"/>
        <v/>
      </c>
      <c r="CB28" s="58" t="str">
        <f t="shared" si="49"/>
        <v/>
      </c>
      <c r="CC28" s="58" t="str">
        <f t="shared" si="50"/>
        <v/>
      </c>
      <c r="CD28" s="58" t="str">
        <f t="shared" si="51"/>
        <v/>
      </c>
      <c r="CE28" s="58" t="str">
        <f t="shared" si="52"/>
        <v/>
      </c>
      <c r="CF28" s="58" t="str">
        <f t="shared" si="53"/>
        <v/>
      </c>
      <c r="CG28" s="58" t="str">
        <f t="shared" si="54"/>
        <v/>
      </c>
      <c r="CH28" s="58" t="str">
        <f t="shared" si="55"/>
        <v/>
      </c>
      <c r="CI28" s="58" t="str">
        <f t="shared" si="56"/>
        <v/>
      </c>
      <c r="CJ28" s="58" t="str">
        <f t="shared" si="57"/>
        <v/>
      </c>
      <c r="CK28" s="58" t="str">
        <f t="shared" si="58"/>
        <v/>
      </c>
      <c r="CL28" s="58" t="str">
        <f t="shared" si="59"/>
        <v/>
      </c>
      <c r="CM28" s="58" t="str">
        <f t="shared" si="60"/>
        <v/>
      </c>
      <c r="CN28" s="58" t="str">
        <f t="shared" si="61"/>
        <v/>
      </c>
      <c r="CO28" s="58" t="str">
        <f t="shared" si="62"/>
        <v/>
      </c>
      <c r="CP28" s="58" t="str">
        <f t="shared" si="63"/>
        <v/>
      </c>
      <c r="CQ28" s="58" t="str">
        <f t="shared" si="64"/>
        <v/>
      </c>
      <c r="CR28" s="58" t="str">
        <f t="shared" si="65"/>
        <v/>
      </c>
      <c r="CS28" s="58" t="str">
        <f t="shared" si="66"/>
        <v/>
      </c>
      <c r="CT28" s="58" t="str">
        <f t="shared" si="67"/>
        <v/>
      </c>
      <c r="CU28" s="58" t="str">
        <f t="shared" si="68"/>
        <v/>
      </c>
      <c r="CV28" s="58" t="str">
        <f t="shared" si="69"/>
        <v/>
      </c>
      <c r="CW28" s="58" t="str">
        <f t="shared" si="70"/>
        <v/>
      </c>
      <c r="CX28" s="58" t="str">
        <f t="shared" si="71"/>
        <v/>
      </c>
      <c r="CY28" s="58" t="str">
        <f t="shared" si="72"/>
        <v/>
      </c>
      <c r="CZ28" s="58" t="str">
        <f t="shared" si="73"/>
        <v/>
      </c>
      <c r="DA28" s="58" t="str">
        <f t="shared" si="74"/>
        <v/>
      </c>
      <c r="DB28" s="58" t="str">
        <f t="shared" si="75"/>
        <v/>
      </c>
      <c r="DC28" s="58" t="str">
        <f t="shared" si="76"/>
        <v/>
      </c>
      <c r="DD28" s="60"/>
      <c r="DE28" s="120" t="s">
        <v>57</v>
      </c>
    </row>
    <row r="29" spans="1:113" ht="13.5" hidden="1" customHeight="1">
      <c r="A29" s="860"/>
      <c r="B29" s="861"/>
      <c r="C29" s="860"/>
      <c r="D29" s="864"/>
      <c r="E29" s="861"/>
      <c r="F29" s="860"/>
      <c r="G29" s="864"/>
      <c r="H29" s="861"/>
      <c r="I29" s="860"/>
      <c r="J29" s="861"/>
      <c r="K29" s="865"/>
      <c r="L29" s="866"/>
      <c r="M29" s="865"/>
      <c r="N29" s="866"/>
      <c r="O29" s="860"/>
      <c r="P29" s="861"/>
      <c r="Q29" s="860"/>
      <c r="R29" s="861"/>
      <c r="S29" s="862"/>
      <c r="T29" s="863"/>
      <c r="U29" s="860"/>
      <c r="V29" s="861"/>
      <c r="W29" s="860"/>
      <c r="X29" s="864"/>
      <c r="Y29" s="971"/>
      <c r="Z29" s="972"/>
      <c r="AA29" s="972"/>
      <c r="AB29" s="972"/>
      <c r="AC29" s="972"/>
      <c r="AD29" s="972"/>
      <c r="AE29" s="58" t="str">
        <f t="shared" si="0"/>
        <v/>
      </c>
      <c r="AF29" s="47" t="str">
        <f t="shared" si="1"/>
        <v/>
      </c>
      <c r="AG29" s="47" t="str">
        <f t="shared" si="2"/>
        <v/>
      </c>
      <c r="AH29" s="47" t="str">
        <f t="shared" si="3"/>
        <v/>
      </c>
      <c r="AI29" s="47" t="str">
        <f t="shared" si="4"/>
        <v/>
      </c>
      <c r="AJ29" s="47" t="str">
        <f t="shared" si="5"/>
        <v/>
      </c>
      <c r="AK29" s="47" t="str">
        <f t="shared" si="6"/>
        <v/>
      </c>
      <c r="AL29" s="47" t="str">
        <f t="shared" si="7"/>
        <v/>
      </c>
      <c r="AM29" s="58" t="str">
        <f t="shared" si="8"/>
        <v>○</v>
      </c>
      <c r="AN29" s="58" t="str">
        <f t="shared" si="9"/>
        <v/>
      </c>
      <c r="AO29" s="58" t="str">
        <f t="shared" si="10"/>
        <v/>
      </c>
      <c r="AP29" s="58" t="str">
        <f t="shared" si="11"/>
        <v/>
      </c>
      <c r="AQ29" s="58" t="str">
        <f t="shared" si="12"/>
        <v/>
      </c>
      <c r="AR29" s="58" t="str">
        <f t="shared" si="13"/>
        <v/>
      </c>
      <c r="AS29" s="58" t="str">
        <f t="shared" si="14"/>
        <v/>
      </c>
      <c r="AT29" s="58" t="str">
        <f t="shared" si="15"/>
        <v/>
      </c>
      <c r="AU29" s="58" t="str">
        <f t="shared" si="16"/>
        <v/>
      </c>
      <c r="AV29" s="58" t="str">
        <f t="shared" si="17"/>
        <v/>
      </c>
      <c r="AW29" s="58" t="str">
        <f t="shared" si="18"/>
        <v/>
      </c>
      <c r="AX29" s="58" t="str">
        <f t="shared" si="19"/>
        <v/>
      </c>
      <c r="AY29" s="58" t="str">
        <f t="shared" si="20"/>
        <v/>
      </c>
      <c r="AZ29" s="58" t="str">
        <f t="shared" si="21"/>
        <v/>
      </c>
      <c r="BA29" s="58" t="str">
        <f t="shared" si="22"/>
        <v/>
      </c>
      <c r="BB29" s="58" t="str">
        <f t="shared" si="23"/>
        <v/>
      </c>
      <c r="BC29" s="58" t="str">
        <f t="shared" si="24"/>
        <v/>
      </c>
      <c r="BD29" s="58" t="str">
        <f t="shared" si="25"/>
        <v/>
      </c>
      <c r="BE29" s="58" t="str">
        <f t="shared" si="26"/>
        <v/>
      </c>
      <c r="BF29" s="58" t="str">
        <f t="shared" si="27"/>
        <v/>
      </c>
      <c r="BG29" s="58" t="str">
        <f t="shared" si="28"/>
        <v/>
      </c>
      <c r="BH29" s="58" t="str">
        <f t="shared" si="29"/>
        <v/>
      </c>
      <c r="BI29" s="58" t="str">
        <f t="shared" si="30"/>
        <v/>
      </c>
      <c r="BJ29" s="58" t="str">
        <f t="shared" si="31"/>
        <v/>
      </c>
      <c r="BK29" s="58" t="str">
        <f t="shared" si="32"/>
        <v/>
      </c>
      <c r="BL29" s="58" t="str">
        <f t="shared" si="33"/>
        <v/>
      </c>
      <c r="BM29" s="58" t="str">
        <f t="shared" si="34"/>
        <v/>
      </c>
      <c r="BN29" s="58" t="str">
        <f t="shared" si="35"/>
        <v/>
      </c>
      <c r="BO29" s="58" t="str">
        <f t="shared" si="36"/>
        <v/>
      </c>
      <c r="BP29" s="58" t="str">
        <f t="shared" si="37"/>
        <v/>
      </c>
      <c r="BQ29" s="58" t="str">
        <f t="shared" si="38"/>
        <v/>
      </c>
      <c r="BR29" s="58" t="str">
        <f t="shared" si="39"/>
        <v/>
      </c>
      <c r="BS29" s="58" t="str">
        <f t="shared" si="40"/>
        <v/>
      </c>
      <c r="BT29" s="58" t="str">
        <f t="shared" si="41"/>
        <v/>
      </c>
      <c r="BU29" s="58" t="str">
        <f t="shared" si="42"/>
        <v/>
      </c>
      <c r="BV29" s="58" t="str">
        <f t="shared" si="43"/>
        <v/>
      </c>
      <c r="BW29" s="58" t="str">
        <f t="shared" si="44"/>
        <v/>
      </c>
      <c r="BX29" s="58" t="str">
        <f t="shared" si="45"/>
        <v/>
      </c>
      <c r="BY29" s="58" t="str">
        <f t="shared" si="46"/>
        <v/>
      </c>
      <c r="BZ29" s="58" t="str">
        <f t="shared" si="47"/>
        <v/>
      </c>
      <c r="CA29" s="58" t="str">
        <f t="shared" si="48"/>
        <v/>
      </c>
      <c r="CB29" s="58" t="str">
        <f t="shared" si="49"/>
        <v/>
      </c>
      <c r="CC29" s="58" t="str">
        <f t="shared" si="50"/>
        <v/>
      </c>
      <c r="CD29" s="58" t="str">
        <f t="shared" si="51"/>
        <v/>
      </c>
      <c r="CE29" s="58" t="str">
        <f t="shared" si="52"/>
        <v/>
      </c>
      <c r="CF29" s="58" t="str">
        <f t="shared" si="53"/>
        <v/>
      </c>
      <c r="CG29" s="58" t="str">
        <f t="shared" si="54"/>
        <v/>
      </c>
      <c r="CH29" s="58" t="str">
        <f t="shared" si="55"/>
        <v/>
      </c>
      <c r="CI29" s="58" t="str">
        <f t="shared" si="56"/>
        <v/>
      </c>
      <c r="CJ29" s="58" t="str">
        <f t="shared" si="57"/>
        <v/>
      </c>
      <c r="CK29" s="58" t="str">
        <f t="shared" si="58"/>
        <v/>
      </c>
      <c r="CL29" s="58" t="str">
        <f t="shared" si="59"/>
        <v/>
      </c>
      <c r="CM29" s="58" t="str">
        <f t="shared" si="60"/>
        <v/>
      </c>
      <c r="CN29" s="58" t="str">
        <f t="shared" si="61"/>
        <v/>
      </c>
      <c r="CO29" s="58" t="str">
        <f t="shared" si="62"/>
        <v/>
      </c>
      <c r="CP29" s="58" t="str">
        <f t="shared" si="63"/>
        <v/>
      </c>
      <c r="CQ29" s="58" t="str">
        <f t="shared" si="64"/>
        <v/>
      </c>
      <c r="CR29" s="58" t="str">
        <f t="shared" si="65"/>
        <v/>
      </c>
      <c r="CS29" s="58" t="str">
        <f t="shared" si="66"/>
        <v/>
      </c>
      <c r="CT29" s="58" t="str">
        <f t="shared" si="67"/>
        <v/>
      </c>
      <c r="CU29" s="58" t="str">
        <f t="shared" si="68"/>
        <v/>
      </c>
      <c r="CV29" s="58" t="str">
        <f t="shared" si="69"/>
        <v/>
      </c>
      <c r="CW29" s="58" t="str">
        <f t="shared" si="70"/>
        <v/>
      </c>
      <c r="CX29" s="58" t="str">
        <f t="shared" si="71"/>
        <v/>
      </c>
      <c r="CY29" s="58" t="str">
        <f t="shared" si="72"/>
        <v/>
      </c>
      <c r="CZ29" s="58" t="str">
        <f t="shared" si="73"/>
        <v/>
      </c>
      <c r="DA29" s="58" t="str">
        <f t="shared" si="74"/>
        <v/>
      </c>
      <c r="DB29" s="58" t="str">
        <f t="shared" si="75"/>
        <v/>
      </c>
      <c r="DC29" s="58" t="str">
        <f t="shared" si="76"/>
        <v/>
      </c>
      <c r="DD29" s="60"/>
      <c r="DE29" s="120" t="s">
        <v>44</v>
      </c>
    </row>
    <row r="30" spans="1:113" ht="13.5" hidden="1" customHeight="1">
      <c r="A30" s="860"/>
      <c r="B30" s="861"/>
      <c r="C30" s="860"/>
      <c r="D30" s="864"/>
      <c r="E30" s="861"/>
      <c r="F30" s="867"/>
      <c r="G30" s="868"/>
      <c r="H30" s="869"/>
      <c r="I30" s="860"/>
      <c r="J30" s="861"/>
      <c r="K30" s="865"/>
      <c r="L30" s="866"/>
      <c r="M30" s="865"/>
      <c r="N30" s="866"/>
      <c r="O30" s="860"/>
      <c r="P30" s="861"/>
      <c r="Q30" s="860"/>
      <c r="R30" s="861"/>
      <c r="S30" s="862"/>
      <c r="T30" s="863"/>
      <c r="U30" s="860"/>
      <c r="V30" s="861"/>
      <c r="W30" s="860"/>
      <c r="X30" s="864"/>
      <c r="Y30" s="160"/>
      <c r="Z30" s="161"/>
      <c r="AA30" s="161"/>
      <c r="AB30" s="161"/>
      <c r="AC30" s="161"/>
      <c r="AD30" s="161"/>
      <c r="AE30" s="58" t="str">
        <f t="shared" si="0"/>
        <v/>
      </c>
      <c r="AF30" s="47" t="str">
        <f t="shared" si="1"/>
        <v/>
      </c>
      <c r="AG30" s="47" t="str">
        <f t="shared" si="2"/>
        <v/>
      </c>
      <c r="AH30" s="47" t="str">
        <f t="shared" si="3"/>
        <v/>
      </c>
      <c r="AI30" s="47" t="str">
        <f t="shared" si="4"/>
        <v/>
      </c>
      <c r="AJ30" s="47" t="str">
        <f t="shared" si="5"/>
        <v/>
      </c>
      <c r="AK30" s="47" t="str">
        <f t="shared" si="6"/>
        <v/>
      </c>
      <c r="AL30" s="47" t="str">
        <f t="shared" si="7"/>
        <v/>
      </c>
      <c r="AM30" s="58" t="str">
        <f t="shared" si="8"/>
        <v>○</v>
      </c>
      <c r="AN30" s="58" t="str">
        <f t="shared" si="9"/>
        <v/>
      </c>
      <c r="AO30" s="58" t="str">
        <f t="shared" si="10"/>
        <v/>
      </c>
      <c r="AP30" s="58" t="str">
        <f t="shared" si="11"/>
        <v/>
      </c>
      <c r="AQ30" s="58" t="str">
        <f t="shared" si="12"/>
        <v/>
      </c>
      <c r="AR30" s="58" t="str">
        <f t="shared" si="13"/>
        <v/>
      </c>
      <c r="AS30" s="58" t="str">
        <f t="shared" si="14"/>
        <v/>
      </c>
      <c r="AT30" s="58" t="str">
        <f t="shared" si="15"/>
        <v/>
      </c>
      <c r="AU30" s="58" t="str">
        <f t="shared" si="16"/>
        <v/>
      </c>
      <c r="AV30" s="58" t="str">
        <f t="shared" si="17"/>
        <v/>
      </c>
      <c r="AW30" s="58" t="str">
        <f t="shared" si="18"/>
        <v/>
      </c>
      <c r="AX30" s="58" t="str">
        <f t="shared" si="19"/>
        <v/>
      </c>
      <c r="AY30" s="58" t="str">
        <f t="shared" si="20"/>
        <v/>
      </c>
      <c r="AZ30" s="58" t="str">
        <f t="shared" si="21"/>
        <v/>
      </c>
      <c r="BA30" s="58" t="str">
        <f t="shared" si="22"/>
        <v/>
      </c>
      <c r="BB30" s="58" t="str">
        <f t="shared" si="23"/>
        <v/>
      </c>
      <c r="BC30" s="58" t="str">
        <f t="shared" si="24"/>
        <v/>
      </c>
      <c r="BD30" s="58" t="str">
        <f t="shared" si="25"/>
        <v/>
      </c>
      <c r="BE30" s="58" t="str">
        <f t="shared" si="26"/>
        <v/>
      </c>
      <c r="BF30" s="58" t="str">
        <f t="shared" si="27"/>
        <v/>
      </c>
      <c r="BG30" s="58" t="str">
        <f t="shared" si="28"/>
        <v/>
      </c>
      <c r="BH30" s="58" t="str">
        <f t="shared" si="29"/>
        <v/>
      </c>
      <c r="BI30" s="58" t="str">
        <f t="shared" si="30"/>
        <v/>
      </c>
      <c r="BJ30" s="58" t="str">
        <f t="shared" si="31"/>
        <v/>
      </c>
      <c r="BK30" s="58" t="str">
        <f t="shared" si="32"/>
        <v/>
      </c>
      <c r="BL30" s="58" t="str">
        <f t="shared" si="33"/>
        <v/>
      </c>
      <c r="BM30" s="58" t="str">
        <f t="shared" si="34"/>
        <v/>
      </c>
      <c r="BN30" s="58" t="str">
        <f t="shared" si="35"/>
        <v/>
      </c>
      <c r="BO30" s="58" t="str">
        <f t="shared" si="36"/>
        <v/>
      </c>
      <c r="BP30" s="58" t="str">
        <f t="shared" si="37"/>
        <v/>
      </c>
      <c r="BQ30" s="58" t="str">
        <f t="shared" si="38"/>
        <v/>
      </c>
      <c r="BR30" s="58" t="str">
        <f t="shared" si="39"/>
        <v/>
      </c>
      <c r="BS30" s="58" t="str">
        <f t="shared" si="40"/>
        <v/>
      </c>
      <c r="BT30" s="58" t="str">
        <f t="shared" si="41"/>
        <v/>
      </c>
      <c r="BU30" s="58" t="str">
        <f t="shared" si="42"/>
        <v/>
      </c>
      <c r="BV30" s="58" t="str">
        <f t="shared" si="43"/>
        <v/>
      </c>
      <c r="BW30" s="58" t="str">
        <f t="shared" si="44"/>
        <v/>
      </c>
      <c r="BX30" s="58" t="str">
        <f t="shared" si="45"/>
        <v/>
      </c>
      <c r="BY30" s="58" t="str">
        <f t="shared" si="46"/>
        <v/>
      </c>
      <c r="BZ30" s="58" t="str">
        <f t="shared" si="47"/>
        <v/>
      </c>
      <c r="CA30" s="58" t="str">
        <f t="shared" si="48"/>
        <v/>
      </c>
      <c r="CB30" s="58" t="str">
        <f t="shared" si="49"/>
        <v/>
      </c>
      <c r="CC30" s="58" t="str">
        <f t="shared" si="50"/>
        <v/>
      </c>
      <c r="CD30" s="58" t="str">
        <f t="shared" ref="CD30:CD69" si="78">IF(AND(AI30="５歳",AM30="短時間",AU30&gt;0),"○","")</f>
        <v/>
      </c>
      <c r="CE30" s="58" t="str">
        <f t="shared" ref="CE30:CE69" si="79">IF(AND(AI30="４歳",AM30="短時間",AU30&gt;0),"○","")</f>
        <v/>
      </c>
      <c r="CF30" s="58" t="str">
        <f t="shared" ref="CF30:CF69" si="80">IF(AND(AI30="３歳",AM30="短時間",AU30&gt;0),"○","")</f>
        <v/>
      </c>
      <c r="CG30" s="58" t="str">
        <f t="shared" ref="CG30:CG69" si="81">IF(AND(AI30="２歳",AM30="短時間",AU30&gt;0),"○","")</f>
        <v/>
      </c>
      <c r="CH30" s="58" t="str">
        <f t="shared" ref="CH30:CH69" si="82">IF(AND(AI30="１歳",AM30="短時間",AU30&gt;0),"○","")</f>
        <v/>
      </c>
      <c r="CI30" s="58" t="str">
        <f t="shared" ref="CI30:CI69" si="83">IF(AND(AI30="乳児",AM30="短時間",AU30&gt;0),"○","")</f>
        <v/>
      </c>
      <c r="CJ30" s="58" t="str">
        <f t="shared" si="57"/>
        <v/>
      </c>
      <c r="CK30" s="58" t="str">
        <f t="shared" si="58"/>
        <v/>
      </c>
      <c r="CL30" s="58" t="str">
        <f t="shared" si="59"/>
        <v/>
      </c>
      <c r="CM30" s="58" t="str">
        <f t="shared" si="60"/>
        <v/>
      </c>
      <c r="CN30" s="58" t="str">
        <f t="shared" si="61"/>
        <v/>
      </c>
      <c r="CO30" s="58" t="str">
        <f t="shared" si="62"/>
        <v/>
      </c>
      <c r="CP30" s="58" t="str">
        <f t="shared" si="63"/>
        <v/>
      </c>
      <c r="CQ30" s="58" t="str">
        <f t="shared" si="64"/>
        <v/>
      </c>
      <c r="CR30" s="58" t="str">
        <f t="shared" si="65"/>
        <v/>
      </c>
      <c r="CS30" s="58" t="str">
        <f t="shared" si="66"/>
        <v/>
      </c>
      <c r="CT30" s="58" t="str">
        <f t="shared" si="67"/>
        <v/>
      </c>
      <c r="CU30" s="58" t="str">
        <f t="shared" si="68"/>
        <v/>
      </c>
      <c r="CV30" s="58" t="str">
        <f t="shared" si="69"/>
        <v/>
      </c>
      <c r="CW30" s="58" t="str">
        <f t="shared" si="70"/>
        <v/>
      </c>
      <c r="CX30" s="58" t="str">
        <f t="shared" si="71"/>
        <v/>
      </c>
      <c r="CY30" s="58" t="str">
        <f t="shared" si="72"/>
        <v/>
      </c>
      <c r="CZ30" s="58" t="str">
        <f t="shared" ref="CZ30:CZ69" si="84">IF(AND(BG30="５歳",BK30="教育",BS30&gt;0),"○","")</f>
        <v/>
      </c>
      <c r="DA30" s="58" t="str">
        <f t="shared" ref="DA30:DA69" si="85">IF(AND(BG30="４歳",BK30="教育",BS30&gt;0),"○","")</f>
        <v/>
      </c>
      <c r="DB30" s="58" t="str">
        <f t="shared" ref="DB30:DB69" si="86">IF(AND(BG30="３歳",BK30="教育",BS30&gt;0),"○","")</f>
        <v/>
      </c>
      <c r="DC30" s="58" t="str">
        <f t="shared" ref="DC30:DC69" si="87">IF(AND(BG30="２歳",BK30="教育",BS30&gt;0),"○","")</f>
        <v/>
      </c>
      <c r="DD30" s="59" t="s">
        <v>148</v>
      </c>
      <c r="DE30" s="59" t="s">
        <v>59</v>
      </c>
      <c r="DF30" s="60" t="s">
        <v>60</v>
      </c>
      <c r="DG30" s="123" t="s">
        <v>41</v>
      </c>
      <c r="DH30" s="123" t="s">
        <v>42</v>
      </c>
      <c r="DI30" s="123" t="s">
        <v>43</v>
      </c>
    </row>
    <row r="31" spans="1:113" ht="13.5" hidden="1" customHeight="1">
      <c r="A31" s="860"/>
      <c r="B31" s="861"/>
      <c r="C31" s="860"/>
      <c r="D31" s="864"/>
      <c r="E31" s="861"/>
      <c r="F31" s="860"/>
      <c r="G31" s="864"/>
      <c r="H31" s="861"/>
      <c r="I31" s="860"/>
      <c r="J31" s="861"/>
      <c r="K31" s="865"/>
      <c r="L31" s="866"/>
      <c r="M31" s="865"/>
      <c r="N31" s="866"/>
      <c r="O31" s="860"/>
      <c r="P31" s="861"/>
      <c r="Q31" s="860"/>
      <c r="R31" s="861"/>
      <c r="S31" s="862"/>
      <c r="T31" s="863"/>
      <c r="U31" s="860"/>
      <c r="V31" s="861"/>
      <c r="W31" s="860"/>
      <c r="X31" s="864"/>
      <c r="Y31" s="160"/>
      <c r="Z31" s="161"/>
      <c r="AA31" s="161"/>
      <c r="AB31" s="161"/>
      <c r="AC31" s="161"/>
      <c r="AD31" s="161"/>
      <c r="AE31" s="58" t="str">
        <f t="shared" si="0"/>
        <v/>
      </c>
      <c r="AF31" s="47" t="str">
        <f t="shared" si="1"/>
        <v/>
      </c>
      <c r="AG31" s="47" t="str">
        <f t="shared" si="2"/>
        <v/>
      </c>
      <c r="AH31" s="47" t="str">
        <f t="shared" si="3"/>
        <v/>
      </c>
      <c r="AI31" s="47" t="str">
        <f t="shared" si="4"/>
        <v/>
      </c>
      <c r="AJ31" s="47" t="str">
        <f t="shared" si="5"/>
        <v/>
      </c>
      <c r="AK31" s="47" t="str">
        <f t="shared" si="6"/>
        <v/>
      </c>
      <c r="AL31" s="47" t="str">
        <f t="shared" si="7"/>
        <v/>
      </c>
      <c r="AM31" s="58" t="str">
        <f t="shared" si="8"/>
        <v>○</v>
      </c>
      <c r="AN31" s="58" t="str">
        <f t="shared" si="9"/>
        <v/>
      </c>
      <c r="AO31" s="58" t="str">
        <f t="shared" si="10"/>
        <v/>
      </c>
      <c r="AP31" s="58" t="str">
        <f t="shared" si="11"/>
        <v/>
      </c>
      <c r="AQ31" s="58" t="str">
        <f t="shared" si="12"/>
        <v/>
      </c>
      <c r="AR31" s="58" t="str">
        <f t="shared" si="13"/>
        <v/>
      </c>
      <c r="AS31" s="58" t="str">
        <f t="shared" si="14"/>
        <v/>
      </c>
      <c r="AT31" s="58" t="str">
        <f t="shared" si="15"/>
        <v/>
      </c>
      <c r="AU31" s="58" t="str">
        <f t="shared" si="16"/>
        <v/>
      </c>
      <c r="AV31" s="58" t="str">
        <f t="shared" si="17"/>
        <v/>
      </c>
      <c r="AW31" s="58" t="str">
        <f t="shared" si="18"/>
        <v/>
      </c>
      <c r="AX31" s="58" t="str">
        <f t="shared" si="19"/>
        <v/>
      </c>
      <c r="AY31" s="58" t="str">
        <f t="shared" si="20"/>
        <v/>
      </c>
      <c r="AZ31" s="58" t="str">
        <f t="shared" si="21"/>
        <v/>
      </c>
      <c r="BA31" s="58" t="str">
        <f t="shared" si="22"/>
        <v/>
      </c>
      <c r="BB31" s="58" t="str">
        <f t="shared" si="23"/>
        <v/>
      </c>
      <c r="BC31" s="58" t="str">
        <f t="shared" si="24"/>
        <v/>
      </c>
      <c r="BD31" s="58" t="str">
        <f t="shared" si="25"/>
        <v/>
      </c>
      <c r="BE31" s="58" t="str">
        <f t="shared" si="26"/>
        <v/>
      </c>
      <c r="BF31" s="58" t="str">
        <f t="shared" si="27"/>
        <v/>
      </c>
      <c r="BG31" s="58" t="str">
        <f t="shared" si="28"/>
        <v/>
      </c>
      <c r="BH31" s="58" t="str">
        <f t="shared" si="29"/>
        <v/>
      </c>
      <c r="BI31" s="58" t="str">
        <f t="shared" si="30"/>
        <v/>
      </c>
      <c r="BJ31" s="58" t="str">
        <f t="shared" si="31"/>
        <v/>
      </c>
      <c r="BK31" s="58" t="str">
        <f t="shared" si="32"/>
        <v/>
      </c>
      <c r="BL31" s="58" t="str">
        <f t="shared" si="33"/>
        <v/>
      </c>
      <c r="BM31" s="58" t="str">
        <f t="shared" si="34"/>
        <v/>
      </c>
      <c r="BN31" s="58" t="str">
        <f t="shared" si="35"/>
        <v/>
      </c>
      <c r="BO31" s="58" t="str">
        <f t="shared" si="36"/>
        <v/>
      </c>
      <c r="BP31" s="58" t="str">
        <f t="shared" si="37"/>
        <v/>
      </c>
      <c r="BQ31" s="58" t="str">
        <f t="shared" si="38"/>
        <v/>
      </c>
      <c r="BR31" s="58" t="str">
        <f t="shared" si="39"/>
        <v/>
      </c>
      <c r="BS31" s="58" t="str">
        <f t="shared" si="40"/>
        <v/>
      </c>
      <c r="BT31" s="58" t="str">
        <f t="shared" si="41"/>
        <v/>
      </c>
      <c r="BU31" s="58" t="str">
        <f t="shared" si="42"/>
        <v/>
      </c>
      <c r="BV31" s="58" t="str">
        <f t="shared" si="43"/>
        <v/>
      </c>
      <c r="BW31" s="58" t="str">
        <f t="shared" si="44"/>
        <v/>
      </c>
      <c r="BX31" s="58" t="str">
        <f t="shared" si="45"/>
        <v/>
      </c>
      <c r="BY31" s="58" t="str">
        <f t="shared" si="46"/>
        <v/>
      </c>
      <c r="BZ31" s="58" t="str">
        <f t="shared" si="47"/>
        <v/>
      </c>
      <c r="CA31" s="58" t="str">
        <f t="shared" si="48"/>
        <v/>
      </c>
      <c r="CB31" s="58" t="str">
        <f t="shared" si="49"/>
        <v/>
      </c>
      <c r="CC31" s="58" t="str">
        <f t="shared" si="50"/>
        <v/>
      </c>
      <c r="CD31" s="58" t="str">
        <f t="shared" si="78"/>
        <v/>
      </c>
      <c r="CE31" s="58" t="str">
        <f t="shared" si="79"/>
        <v/>
      </c>
      <c r="CF31" s="58" t="str">
        <f t="shared" si="80"/>
        <v/>
      </c>
      <c r="CG31" s="58" t="str">
        <f t="shared" si="81"/>
        <v/>
      </c>
      <c r="CH31" s="58" t="str">
        <f t="shared" si="82"/>
        <v/>
      </c>
      <c r="CI31" s="58" t="str">
        <f t="shared" si="83"/>
        <v/>
      </c>
      <c r="CJ31" s="58" t="str">
        <f t="shared" si="57"/>
        <v/>
      </c>
      <c r="CK31" s="58" t="str">
        <f t="shared" si="58"/>
        <v/>
      </c>
      <c r="CL31" s="58" t="str">
        <f t="shared" si="59"/>
        <v/>
      </c>
      <c r="CM31" s="58" t="str">
        <f t="shared" si="60"/>
        <v/>
      </c>
      <c r="CN31" s="58" t="str">
        <f t="shared" si="61"/>
        <v/>
      </c>
      <c r="CO31" s="58" t="str">
        <f t="shared" si="62"/>
        <v/>
      </c>
      <c r="CP31" s="58" t="str">
        <f t="shared" si="63"/>
        <v/>
      </c>
      <c r="CQ31" s="58" t="str">
        <f t="shared" si="64"/>
        <v/>
      </c>
      <c r="CR31" s="58" t="str">
        <f t="shared" si="65"/>
        <v/>
      </c>
      <c r="CS31" s="58" t="str">
        <f t="shared" si="66"/>
        <v/>
      </c>
      <c r="CT31" s="58" t="str">
        <f t="shared" si="67"/>
        <v/>
      </c>
      <c r="CU31" s="58" t="str">
        <f t="shared" si="68"/>
        <v/>
      </c>
      <c r="CV31" s="58" t="str">
        <f t="shared" si="69"/>
        <v/>
      </c>
      <c r="CW31" s="58" t="str">
        <f t="shared" si="70"/>
        <v/>
      </c>
      <c r="CX31" s="58" t="str">
        <f t="shared" si="71"/>
        <v/>
      </c>
      <c r="CY31" s="58" t="str">
        <f t="shared" si="72"/>
        <v/>
      </c>
      <c r="CZ31" s="58" t="str">
        <f t="shared" si="84"/>
        <v/>
      </c>
      <c r="DA31" s="58" t="str">
        <f t="shared" si="85"/>
        <v/>
      </c>
      <c r="DB31" s="58" t="str">
        <f t="shared" si="86"/>
        <v/>
      </c>
      <c r="DC31" s="58" t="str">
        <f t="shared" si="87"/>
        <v/>
      </c>
      <c r="DD31" s="123" t="s">
        <v>11</v>
      </c>
      <c r="DE31" s="123" t="s">
        <v>48</v>
      </c>
      <c r="DF31" s="123" t="s">
        <v>12</v>
      </c>
    </row>
    <row r="32" spans="1:113" ht="13.5" hidden="1" customHeight="1">
      <c r="A32" s="860"/>
      <c r="B32" s="861"/>
      <c r="C32" s="860"/>
      <c r="D32" s="864"/>
      <c r="E32" s="861"/>
      <c r="F32" s="860"/>
      <c r="G32" s="864"/>
      <c r="H32" s="861"/>
      <c r="I32" s="860"/>
      <c r="J32" s="861"/>
      <c r="K32" s="865"/>
      <c r="L32" s="866"/>
      <c r="M32" s="865"/>
      <c r="N32" s="866"/>
      <c r="O32" s="865"/>
      <c r="P32" s="866"/>
      <c r="Q32" s="860"/>
      <c r="R32" s="861"/>
      <c r="S32" s="860"/>
      <c r="T32" s="861"/>
      <c r="U32" s="862"/>
      <c r="V32" s="863"/>
      <c r="W32" s="860"/>
      <c r="X32" s="864"/>
      <c r="Y32" s="969"/>
      <c r="Z32" s="970"/>
      <c r="AA32" s="969"/>
      <c r="AB32" s="970"/>
      <c r="AC32" s="969"/>
      <c r="AD32" s="970"/>
      <c r="AE32" s="47" t="str">
        <f t="shared" ref="AE32:AE34" si="88">IF(AND(Q32="○",O32="",Y32=""),"A","")</f>
        <v/>
      </c>
      <c r="AF32" s="47" t="str">
        <f t="shared" ref="AF32:AF34" si="89">IF(AND(Q32="○",O32="",Y32="○"),"B","")</f>
        <v/>
      </c>
      <c r="AG32" s="47" t="str">
        <f t="shared" ref="AG32:AG69" si="90">IF(AND(Q32="○",O32="○",Y32=""),"C","")</f>
        <v/>
      </c>
      <c r="AH32" s="47" t="str">
        <f t="shared" ref="AH32:AH69" si="91">IF(AND(O32="○",Y32="○",Q32="○"),"D","")</f>
        <v/>
      </c>
      <c r="AI32" s="47" t="str">
        <f t="shared" ref="AI32:AI34" si="92">IF(AND(S32="○",O32="",Y32=""),"E","")</f>
        <v/>
      </c>
      <c r="AJ32" s="47" t="str">
        <f t="shared" ref="AJ32:AJ34" si="93">IF(AND(S32="○",O32="",Y32="○"),"F","")</f>
        <v/>
      </c>
      <c r="AK32" s="47" t="str">
        <f t="shared" ref="AK32:AK69" si="94">IF(AND(S32="○",O32="○",Y32=""),"G","")</f>
        <v/>
      </c>
      <c r="AL32" s="47" t="str">
        <f t="shared" ref="AL32:AL69" si="95">IF(AND(O32="○",Y32="○",S32="○"),"H","")</f>
        <v/>
      </c>
      <c r="AM32" s="58" t="str">
        <f t="shared" ref="AM32:AM69" si="96">IF(U32&gt;0,"","○")</f>
        <v>○</v>
      </c>
      <c r="AN32" s="58" t="str">
        <f t="shared" ref="AN32:AN91" si="97">IF(AND($I32="５歳",$M32="標準",$O32="",$Y32="",$AM32="○"),"○","")</f>
        <v/>
      </c>
      <c r="AO32" s="58" t="str">
        <f t="shared" ref="AO32:AO91" si="98">IF(AND($I32="４歳",$M32="標準",$O32="",$Y32="",$AM32="○"),"○","")</f>
        <v/>
      </c>
      <c r="AP32" s="58" t="str">
        <f t="shared" ref="AP32:AP91" si="99">IF(AND($I32="３歳",$M32="標準",$O32="",$Y32="",$AM32="○"),"○","")</f>
        <v/>
      </c>
      <c r="AQ32" s="58" t="str">
        <f t="shared" ref="AQ32:AQ91" si="100">IF(AND($I32="２歳",$M32="標準",$O32="",$Y32="",$AM32="○"),"○","")</f>
        <v/>
      </c>
      <c r="AR32" s="58" t="str">
        <f t="shared" ref="AR32:AR91" si="101">IF(AND($I32="１歳",$M32="標準",$O32="",$Y32="",$AM32="○"),"○","")</f>
        <v/>
      </c>
      <c r="AS32" s="58" t="str">
        <f t="shared" ref="AS32:AS91" si="102">IF(AND($I32="乳児",$M32="標準",$O32="",$Y32="",$AM32="○"),"○","")</f>
        <v/>
      </c>
      <c r="AT32" s="58" t="str">
        <f t="shared" ref="AT32:AT91" si="103">IF(AND($I32="５歳",$M32="標準",$O32="",$Y32="○",$AM32="○"),"○","")</f>
        <v/>
      </c>
      <c r="AU32" s="58" t="str">
        <f t="shared" ref="AU32:AU91" si="104">IF(AND($I32="４歳",$M32="標準",$O32="",$Y32="○",$AM32="○"),"○","")</f>
        <v/>
      </c>
      <c r="AV32" s="58" t="str">
        <f t="shared" ref="AV32:AV91" si="105">IF(AND($I32="３歳",$M32="標準",$O32="",$Y32="○",$AM32="○"),"○","")</f>
        <v/>
      </c>
      <c r="AW32" s="58" t="str">
        <f t="shared" ref="AW32:AW91" si="106">IF(AND($I32="５歳",$M32="標準",$O32="○",$Y32="",$AM32="○"),"○","")</f>
        <v/>
      </c>
      <c r="AX32" s="58" t="str">
        <f t="shared" ref="AX32:AX91" si="107">IF(AND($I32="４歳",$M32="標準",$O32="○",$Y32="",$AM32="○"),"○","")</f>
        <v/>
      </c>
      <c r="AY32" s="58" t="str">
        <f t="shared" ref="AY32:AY91" si="108">IF(AND($I32="３歳",$M32="標準",$O32="○",$Y32="",$AM32="○"),"○","")</f>
        <v/>
      </c>
      <c r="AZ32" s="58" t="str">
        <f t="shared" ref="AZ32:AZ91" si="109">IF(AND($I32="２歳",$M32="標準",$O32="○",$Y32="",$AM32="○"),"○","")</f>
        <v/>
      </c>
      <c r="BA32" s="58" t="str">
        <f t="shared" ref="BA32:BA91" si="110">IF(AND($I32="１歳",$M32="標準",$O32="○",$Y32="",$AM32="○"),"○","")</f>
        <v/>
      </c>
      <c r="BB32" s="58" t="str">
        <f t="shared" ref="BB32:BB91" si="111">IF(AND($I32="乳児",$M32="標準",$O32="○",$Y32="",$AM32="○"),"○","")</f>
        <v/>
      </c>
      <c r="BC32" s="58" t="str">
        <f t="shared" ref="BC32:BC91" si="112">IF(AND($I32="５歳",$M32="標準",$O32="○",$Y32="○",$AM32="○"),"○","")</f>
        <v/>
      </c>
      <c r="BD32" s="58" t="str">
        <f t="shared" ref="BD32:BD91" si="113">IF(AND($I32="４歳",$M32="標準",$O32="○",$Y32="○",$AM32="○"),"○","")</f>
        <v/>
      </c>
      <c r="BE32" s="58" t="str">
        <f t="shared" ref="BE32:BE91" si="114">IF(AND($I32="３歳",$M32="標準",$O32="○",$Y32="○",$AM32="○"),"○","")</f>
        <v/>
      </c>
      <c r="BF32" s="58" t="str">
        <f t="shared" ref="BF32:BF69" si="115">IF(AND(I32="５歳",M32="標準",U32&gt;0),"○","")</f>
        <v/>
      </c>
      <c r="BG32" s="58" t="str">
        <f t="shared" ref="BG32:BG69" si="116">IF(AND(I32="４歳",M32="標準",U32&gt;0),"○","")</f>
        <v/>
      </c>
      <c r="BH32" s="58" t="str">
        <f t="shared" ref="BH32:BH69" si="117">IF(AND(I32="３歳",M32="標準",U32&gt;0),"○","")</f>
        <v/>
      </c>
      <c r="BI32" s="58" t="str">
        <f t="shared" ref="BI32:BI69" si="118">IF(AND(I32="２歳",M32="標準",U32&gt;0),"○","")</f>
        <v/>
      </c>
      <c r="BJ32" s="58" t="str">
        <f t="shared" ref="BJ32:BJ69" si="119">IF(AND(I32="１歳",M32="標準",U32&gt;0),"○","")</f>
        <v/>
      </c>
      <c r="BK32" s="58" t="str">
        <f t="shared" ref="BK32:BK69" si="120">IF(AND(I32="乳児",M32="標準",U32&gt;0),"○","")</f>
        <v/>
      </c>
      <c r="BL32" s="58" t="str">
        <f t="shared" ref="BL32:BL91" si="121">IF(AND($I32="５歳",$M32="短時間",$O32="",$Y32="",$AM32="○"),"○","")</f>
        <v/>
      </c>
      <c r="BM32" s="58" t="str">
        <f t="shared" ref="BM32:BM91" si="122">IF(AND($I32="４歳",$M32="短時間",$O32="",$Y32="",$AM32="○"),"○","")</f>
        <v/>
      </c>
      <c r="BN32" s="58" t="str">
        <f t="shared" ref="BN32:BN91" si="123">IF(AND($I32="３歳",$M32="短時間",$O32="",$Y32="",$AM32="○"),"○","")</f>
        <v/>
      </c>
      <c r="BO32" s="58" t="str">
        <f t="shared" ref="BO32:BO91" si="124">IF(AND($I32="２歳",$M32="短時間",$O32="",$Y32="",$AM32="○"),"○","")</f>
        <v/>
      </c>
      <c r="BP32" s="58" t="str">
        <f t="shared" ref="BP32:BP91" si="125">IF(AND($I32="１歳",$M32="短時間",$O32="",$Y32="",$AM32="○"),"○","")</f>
        <v/>
      </c>
      <c r="BQ32" s="58" t="str">
        <f t="shared" ref="BQ32:BQ91" si="126">IF(AND($I32="乳児",$M32="短時間",$O32="",$Y32="",$AM32="○"),"○","")</f>
        <v/>
      </c>
      <c r="BR32" s="58" t="str">
        <f t="shared" ref="BR32:BR91" si="127">IF(AND($I32="５歳",$M32="短時間",$O32="",$Y32="○",$AM32="○"),"○","")</f>
        <v/>
      </c>
      <c r="BS32" s="58" t="str">
        <f t="shared" ref="BS32:BS91" si="128">IF(AND($I32="４歳",$M32="短時間",$O32="",$Y32="○",$AM32="○"),"○","")</f>
        <v/>
      </c>
      <c r="BT32" s="58" t="str">
        <f t="shared" ref="BT32:BT91" si="129">IF(AND($I32="３歳",$M32="短時間",$O32="",$Y32="○",$AM32="○"),"○","")</f>
        <v/>
      </c>
      <c r="BU32" s="58" t="str">
        <f t="shared" ref="BU32:BU91" si="130">IF(AND($I32="５歳",$M32="短時間",$O32="○",$Y32="",$AM32="○"),"○","")</f>
        <v/>
      </c>
      <c r="BV32" s="58" t="str">
        <f t="shared" ref="BV32:BV91" si="131">IF(AND($I32="４歳",$M32="短時間",$O32="○",$Y32="",$AM32="○"),"○","")</f>
        <v/>
      </c>
      <c r="BW32" s="58" t="str">
        <f t="shared" ref="BW32:BW91" si="132">IF(AND($I32="３歳",$M32="短時間",$O32="○",$Y32="",$AM32="○"),"○","")</f>
        <v/>
      </c>
      <c r="BX32" s="58" t="str">
        <f t="shared" ref="BX32:BX91" si="133">IF(AND($I32="２歳",$M32="短時間",$O32="○",$Y32="",$AM32="○"),"○","")</f>
        <v/>
      </c>
      <c r="BY32" s="58" t="str">
        <f t="shared" ref="BY32:BY91" si="134">IF(AND($I32="１歳",$M32="短時間",$O32="○",$Y32="",$AM32="○"),"○","")</f>
        <v/>
      </c>
      <c r="BZ32" s="58" t="str">
        <f t="shared" ref="BZ32:BZ91" si="135">IF(AND($I32="乳児",$M32="短時間",$O32="○",$Y32="",$AM32="○"),"○","")</f>
        <v/>
      </c>
      <c r="CA32" s="58" t="str">
        <f t="shared" ref="CA32:CA91" si="136">IF(AND($I32="５歳",$M32="短時間",$O32="○",$Y32="○",$AM32="○"),"○","")</f>
        <v/>
      </c>
      <c r="CB32" s="58" t="str">
        <f t="shared" ref="CB32:CB91" si="137">IF(AND($I32="４歳",$M32="短時間",$O32="○",$Y32="○",$AM32="○"),"○","")</f>
        <v/>
      </c>
      <c r="CC32" s="58" t="str">
        <f t="shared" ref="CC32:CC91" si="138">IF(AND($I32="３歳",$M32="短時間",$O32="○",$Y32="○",$AM32="○"),"○","")</f>
        <v/>
      </c>
      <c r="CD32" s="58" t="str">
        <f t="shared" si="78"/>
        <v/>
      </c>
      <c r="CE32" s="58" t="str">
        <f t="shared" si="79"/>
        <v/>
      </c>
      <c r="CF32" s="58" t="str">
        <f t="shared" si="80"/>
        <v/>
      </c>
      <c r="CG32" s="58" t="str">
        <f t="shared" si="81"/>
        <v/>
      </c>
      <c r="CH32" s="58" t="str">
        <f t="shared" si="82"/>
        <v/>
      </c>
      <c r="CI32" s="58" t="str">
        <f t="shared" si="83"/>
        <v/>
      </c>
      <c r="CJ32" s="58" t="str">
        <f t="shared" ref="CJ32:CJ91" si="139">IF(AND($I32="５歳",$M32="教育",$O32="",$Y32="",$AM32="○"),"○","")</f>
        <v/>
      </c>
      <c r="CK32" s="58" t="str">
        <f t="shared" ref="CK32:CK91" si="140">IF(AND($I32="４歳",$M32="教育",$O32="",$Y32="",$AM32="○"),"○","")</f>
        <v/>
      </c>
      <c r="CL32" s="58" t="str">
        <f t="shared" ref="CL32:CL91" si="141">IF(AND($I32="３歳",$M32="教育",$O32="",$Y32="",$AM32="○"),"○","")</f>
        <v/>
      </c>
      <c r="CM32" s="58" t="str">
        <f t="shared" ref="CM32:CM91" si="142">IF(AND($I32="２歳",$M32="教育",$O32="",$Y32="",$AM32="○"),"○","")</f>
        <v/>
      </c>
      <c r="CN32" s="58" t="str">
        <f t="shared" ref="CN32:CN91" si="143">IF(AND($I32="５歳",$M32="教育",$O32="",$Y32="○",$AM32="○"),"○","")</f>
        <v/>
      </c>
      <c r="CO32" s="58" t="str">
        <f t="shared" ref="CO32:CO91" si="144">IF(AND($I32="４歳",$M32="教育",$O32="",$Y32="○",$AM32="○"),"○","")</f>
        <v/>
      </c>
      <c r="CP32" s="58" t="str">
        <f t="shared" ref="CP32:CP91" si="145">IF(AND($I32="３歳",$M32="教育",$O32="",$Y32="○",$AM32="○"),"○","")</f>
        <v/>
      </c>
      <c r="CQ32" s="58" t="str">
        <f t="shared" ref="CQ32:CQ91" si="146">IF(AND($I32="２歳",$M32="教育",$O32="",$Y32="○",$AM32="○"),"○","")</f>
        <v/>
      </c>
      <c r="CR32" s="58" t="str">
        <f t="shared" ref="CR32:CR91" si="147">IF(AND($I32="５歳",$M32="教育",$O32="○",$Y32="",$AM32="○"),"○","")</f>
        <v/>
      </c>
      <c r="CS32" s="58" t="str">
        <f t="shared" ref="CS32:CS91" si="148">IF(AND($I32="４歳",$M32="教育",$O32="○",$Y32="",$AM32="○"),"○","")</f>
        <v/>
      </c>
      <c r="CT32" s="58" t="str">
        <f t="shared" ref="CT32:CT91" si="149">IF(AND($I32="３歳",$M32="教育",$O32="○",$Y32="",$AM32="○"),"○","")</f>
        <v/>
      </c>
      <c r="CU32" s="58" t="str">
        <f t="shared" ref="CU32:CU91" si="150">IF(AND($I32="２歳",$M32="教育",$O32="○",$Y32="",$AM32="○"),"○","")</f>
        <v/>
      </c>
      <c r="CV32" s="58" t="str">
        <f t="shared" ref="CV32:CV91" si="151">IF(AND($I32="５歳",$M32="教育",$O32="○",$Y32="○",$AM32="○"),"○","")</f>
        <v/>
      </c>
      <c r="CW32" s="58" t="str">
        <f t="shared" ref="CW32:CW91" si="152">IF(AND($I32="４歳",$M32="教育",$O32="○",$Y32="○",$AM32="○"),"○","")</f>
        <v/>
      </c>
      <c r="CX32" s="58" t="str">
        <f t="shared" ref="CX32:CX91" si="153">IF(AND($I32="３歳",$M32="教育",$O32="○",$Y32="○",$AM32="○"),"○","")</f>
        <v/>
      </c>
      <c r="CY32" s="58" t="str">
        <f t="shared" ref="CY32:CY91" si="154">IF(AND($I32="２歳",$M32="教育",$O32="○",$Y32="○",$AM32="○"),"○","")</f>
        <v/>
      </c>
      <c r="CZ32" s="58" t="str">
        <f t="shared" si="84"/>
        <v/>
      </c>
      <c r="DA32" s="58" t="str">
        <f t="shared" si="85"/>
        <v/>
      </c>
      <c r="DB32" s="58" t="str">
        <f t="shared" si="86"/>
        <v/>
      </c>
      <c r="DC32" s="58" t="str">
        <f t="shared" si="87"/>
        <v/>
      </c>
      <c r="DD32" s="60" t="s">
        <v>46</v>
      </c>
      <c r="DE32" s="123" t="s">
        <v>47</v>
      </c>
      <c r="DF32" s="123" t="s">
        <v>261</v>
      </c>
    </row>
    <row r="33" spans="1:113" ht="13.5" hidden="1" customHeight="1">
      <c r="A33" s="860"/>
      <c r="B33" s="861"/>
      <c r="C33" s="860"/>
      <c r="D33" s="864"/>
      <c r="E33" s="861"/>
      <c r="F33" s="860"/>
      <c r="G33" s="864"/>
      <c r="H33" s="861"/>
      <c r="I33" s="860"/>
      <c r="J33" s="861"/>
      <c r="K33" s="865"/>
      <c r="L33" s="866"/>
      <c r="M33" s="865"/>
      <c r="N33" s="866"/>
      <c r="O33" s="865"/>
      <c r="P33" s="866"/>
      <c r="Q33" s="860"/>
      <c r="R33" s="861"/>
      <c r="S33" s="860"/>
      <c r="T33" s="861"/>
      <c r="U33" s="862"/>
      <c r="V33" s="863"/>
      <c r="W33" s="860"/>
      <c r="X33" s="864"/>
      <c r="Y33" s="860"/>
      <c r="Z33" s="861"/>
      <c r="AA33" s="860"/>
      <c r="AB33" s="861"/>
      <c r="AC33" s="860"/>
      <c r="AD33" s="861"/>
      <c r="AE33" s="47" t="str">
        <f t="shared" si="88"/>
        <v/>
      </c>
      <c r="AF33" s="47" t="str">
        <f t="shared" si="89"/>
        <v/>
      </c>
      <c r="AG33" s="47" t="str">
        <f t="shared" si="90"/>
        <v/>
      </c>
      <c r="AH33" s="47" t="str">
        <f t="shared" si="91"/>
        <v/>
      </c>
      <c r="AI33" s="47" t="str">
        <f t="shared" si="92"/>
        <v/>
      </c>
      <c r="AJ33" s="47" t="str">
        <f t="shared" si="93"/>
        <v/>
      </c>
      <c r="AK33" s="47" t="str">
        <f t="shared" si="94"/>
        <v/>
      </c>
      <c r="AL33" s="47" t="str">
        <f t="shared" si="95"/>
        <v/>
      </c>
      <c r="AM33" s="58" t="str">
        <f t="shared" si="96"/>
        <v>○</v>
      </c>
      <c r="AN33" s="58" t="str">
        <f t="shared" si="97"/>
        <v/>
      </c>
      <c r="AO33" s="58" t="str">
        <f t="shared" si="98"/>
        <v/>
      </c>
      <c r="AP33" s="58" t="str">
        <f t="shared" si="99"/>
        <v/>
      </c>
      <c r="AQ33" s="58" t="str">
        <f t="shared" si="100"/>
        <v/>
      </c>
      <c r="AR33" s="58" t="str">
        <f t="shared" si="101"/>
        <v/>
      </c>
      <c r="AS33" s="58" t="str">
        <f t="shared" si="102"/>
        <v/>
      </c>
      <c r="AT33" s="58" t="str">
        <f t="shared" si="103"/>
        <v/>
      </c>
      <c r="AU33" s="58" t="str">
        <f t="shared" si="104"/>
        <v/>
      </c>
      <c r="AV33" s="58" t="str">
        <f t="shared" si="105"/>
        <v/>
      </c>
      <c r="AW33" s="58" t="str">
        <f t="shared" si="106"/>
        <v/>
      </c>
      <c r="AX33" s="58" t="str">
        <f t="shared" si="107"/>
        <v/>
      </c>
      <c r="AY33" s="58" t="str">
        <f t="shared" si="108"/>
        <v/>
      </c>
      <c r="AZ33" s="58" t="str">
        <f t="shared" si="109"/>
        <v/>
      </c>
      <c r="BA33" s="58" t="str">
        <f t="shared" si="110"/>
        <v/>
      </c>
      <c r="BB33" s="58" t="str">
        <f t="shared" si="111"/>
        <v/>
      </c>
      <c r="BC33" s="58" t="str">
        <f t="shared" si="112"/>
        <v/>
      </c>
      <c r="BD33" s="58" t="str">
        <f t="shared" si="113"/>
        <v/>
      </c>
      <c r="BE33" s="58" t="str">
        <f t="shared" si="114"/>
        <v/>
      </c>
      <c r="BF33" s="58" t="str">
        <f t="shared" si="115"/>
        <v/>
      </c>
      <c r="BG33" s="58" t="str">
        <f t="shared" si="116"/>
        <v/>
      </c>
      <c r="BH33" s="58" t="str">
        <f t="shared" si="117"/>
        <v/>
      </c>
      <c r="BI33" s="58" t="str">
        <f t="shared" si="118"/>
        <v/>
      </c>
      <c r="BJ33" s="58" t="str">
        <f t="shared" si="119"/>
        <v/>
      </c>
      <c r="BK33" s="58" t="str">
        <f t="shared" si="120"/>
        <v/>
      </c>
      <c r="BL33" s="58" t="str">
        <f t="shared" si="121"/>
        <v/>
      </c>
      <c r="BM33" s="58" t="str">
        <f t="shared" si="122"/>
        <v/>
      </c>
      <c r="BN33" s="58" t="str">
        <f t="shared" si="123"/>
        <v/>
      </c>
      <c r="BO33" s="58" t="str">
        <f t="shared" si="124"/>
        <v/>
      </c>
      <c r="BP33" s="58" t="str">
        <f t="shared" si="125"/>
        <v/>
      </c>
      <c r="BQ33" s="58" t="str">
        <f t="shared" si="126"/>
        <v/>
      </c>
      <c r="BR33" s="58" t="str">
        <f t="shared" si="127"/>
        <v/>
      </c>
      <c r="BS33" s="58" t="str">
        <f t="shared" si="128"/>
        <v/>
      </c>
      <c r="BT33" s="58" t="str">
        <f t="shared" si="129"/>
        <v/>
      </c>
      <c r="BU33" s="58" t="str">
        <f t="shared" si="130"/>
        <v/>
      </c>
      <c r="BV33" s="58" t="str">
        <f t="shared" si="131"/>
        <v/>
      </c>
      <c r="BW33" s="58" t="str">
        <f t="shared" si="132"/>
        <v/>
      </c>
      <c r="BX33" s="58" t="str">
        <f t="shared" si="133"/>
        <v/>
      </c>
      <c r="BY33" s="58" t="str">
        <f t="shared" si="134"/>
        <v/>
      </c>
      <c r="BZ33" s="58" t="str">
        <f t="shared" si="135"/>
        <v/>
      </c>
      <c r="CA33" s="58" t="str">
        <f t="shared" si="136"/>
        <v/>
      </c>
      <c r="CB33" s="58" t="str">
        <f t="shared" si="137"/>
        <v/>
      </c>
      <c r="CC33" s="58" t="str">
        <f t="shared" si="138"/>
        <v/>
      </c>
      <c r="CD33" s="58" t="str">
        <f t="shared" si="78"/>
        <v/>
      </c>
      <c r="CE33" s="58" t="str">
        <f t="shared" si="79"/>
        <v/>
      </c>
      <c r="CF33" s="58" t="str">
        <f t="shared" si="80"/>
        <v/>
      </c>
      <c r="CG33" s="58" t="str">
        <f t="shared" si="81"/>
        <v/>
      </c>
      <c r="CH33" s="58" t="str">
        <f t="shared" si="82"/>
        <v/>
      </c>
      <c r="CI33" s="58" t="str">
        <f t="shared" si="83"/>
        <v/>
      </c>
      <c r="CJ33" s="58" t="str">
        <f t="shared" si="139"/>
        <v/>
      </c>
      <c r="CK33" s="58" t="str">
        <f t="shared" si="140"/>
        <v/>
      </c>
      <c r="CL33" s="58" t="str">
        <f t="shared" si="141"/>
        <v/>
      </c>
      <c r="CM33" s="58" t="str">
        <f t="shared" si="142"/>
        <v/>
      </c>
      <c r="CN33" s="58" t="str">
        <f t="shared" si="143"/>
        <v/>
      </c>
      <c r="CO33" s="58" t="str">
        <f t="shared" si="144"/>
        <v/>
      </c>
      <c r="CP33" s="58" t="str">
        <f t="shared" si="145"/>
        <v/>
      </c>
      <c r="CQ33" s="58" t="str">
        <f t="shared" si="146"/>
        <v/>
      </c>
      <c r="CR33" s="58" t="str">
        <f t="shared" si="147"/>
        <v/>
      </c>
      <c r="CS33" s="58" t="str">
        <f t="shared" si="148"/>
        <v/>
      </c>
      <c r="CT33" s="58" t="str">
        <f t="shared" si="149"/>
        <v/>
      </c>
      <c r="CU33" s="58" t="str">
        <f t="shared" si="150"/>
        <v/>
      </c>
      <c r="CV33" s="58" t="str">
        <f t="shared" si="151"/>
        <v/>
      </c>
      <c r="CW33" s="58" t="str">
        <f t="shared" si="152"/>
        <v/>
      </c>
      <c r="CX33" s="58" t="str">
        <f t="shared" si="153"/>
        <v/>
      </c>
      <c r="CY33" s="58" t="str">
        <f t="shared" si="154"/>
        <v/>
      </c>
      <c r="CZ33" s="58" t="str">
        <f t="shared" si="84"/>
        <v/>
      </c>
      <c r="DA33" s="58" t="str">
        <f t="shared" si="85"/>
        <v/>
      </c>
      <c r="DB33" s="58" t="str">
        <f t="shared" si="86"/>
        <v/>
      </c>
      <c r="DC33" s="58" t="str">
        <f t="shared" si="87"/>
        <v/>
      </c>
      <c r="DD33" s="60"/>
      <c r="DE33" s="123" t="s">
        <v>57</v>
      </c>
    </row>
    <row r="34" spans="1:113" ht="13.5" hidden="1" customHeight="1">
      <c r="A34" s="860"/>
      <c r="B34" s="861"/>
      <c r="C34" s="860"/>
      <c r="D34" s="864"/>
      <c r="E34" s="861"/>
      <c r="F34" s="860"/>
      <c r="G34" s="864"/>
      <c r="H34" s="861"/>
      <c r="I34" s="860"/>
      <c r="J34" s="861"/>
      <c r="K34" s="865"/>
      <c r="L34" s="866"/>
      <c r="M34" s="865"/>
      <c r="N34" s="866"/>
      <c r="O34" s="865"/>
      <c r="P34" s="866"/>
      <c r="Q34" s="860"/>
      <c r="R34" s="861"/>
      <c r="S34" s="860"/>
      <c r="T34" s="861"/>
      <c r="U34" s="862"/>
      <c r="V34" s="863"/>
      <c r="W34" s="860"/>
      <c r="X34" s="864"/>
      <c r="Y34" s="860"/>
      <c r="Z34" s="861"/>
      <c r="AA34" s="860"/>
      <c r="AB34" s="861"/>
      <c r="AC34" s="860"/>
      <c r="AD34" s="861"/>
      <c r="AE34" s="47" t="str">
        <f t="shared" si="88"/>
        <v/>
      </c>
      <c r="AF34" s="47" t="str">
        <f t="shared" si="89"/>
        <v/>
      </c>
      <c r="AG34" s="47" t="str">
        <f t="shared" si="90"/>
        <v/>
      </c>
      <c r="AH34" s="47" t="str">
        <f t="shared" si="91"/>
        <v/>
      </c>
      <c r="AI34" s="47" t="str">
        <f t="shared" si="92"/>
        <v/>
      </c>
      <c r="AJ34" s="47" t="str">
        <f t="shared" si="93"/>
        <v/>
      </c>
      <c r="AK34" s="47" t="str">
        <f t="shared" si="94"/>
        <v/>
      </c>
      <c r="AL34" s="47" t="str">
        <f t="shared" si="95"/>
        <v/>
      </c>
      <c r="AM34" s="58" t="str">
        <f t="shared" si="96"/>
        <v>○</v>
      </c>
      <c r="AN34" s="58" t="str">
        <f t="shared" si="97"/>
        <v/>
      </c>
      <c r="AO34" s="58" t="str">
        <f t="shared" si="98"/>
        <v/>
      </c>
      <c r="AP34" s="58" t="str">
        <f t="shared" si="99"/>
        <v/>
      </c>
      <c r="AQ34" s="58" t="str">
        <f t="shared" si="100"/>
        <v/>
      </c>
      <c r="AR34" s="58" t="str">
        <f t="shared" si="101"/>
        <v/>
      </c>
      <c r="AS34" s="58" t="str">
        <f t="shared" si="102"/>
        <v/>
      </c>
      <c r="AT34" s="58" t="str">
        <f t="shared" si="103"/>
        <v/>
      </c>
      <c r="AU34" s="58" t="str">
        <f t="shared" si="104"/>
        <v/>
      </c>
      <c r="AV34" s="58" t="str">
        <f t="shared" si="105"/>
        <v/>
      </c>
      <c r="AW34" s="58" t="str">
        <f t="shared" si="106"/>
        <v/>
      </c>
      <c r="AX34" s="58" t="str">
        <f t="shared" si="107"/>
        <v/>
      </c>
      <c r="AY34" s="58" t="str">
        <f t="shared" si="108"/>
        <v/>
      </c>
      <c r="AZ34" s="58" t="str">
        <f t="shared" si="109"/>
        <v/>
      </c>
      <c r="BA34" s="58" t="str">
        <f t="shared" si="110"/>
        <v/>
      </c>
      <c r="BB34" s="58" t="str">
        <f t="shared" si="111"/>
        <v/>
      </c>
      <c r="BC34" s="58" t="str">
        <f t="shared" si="112"/>
        <v/>
      </c>
      <c r="BD34" s="58" t="str">
        <f t="shared" si="113"/>
        <v/>
      </c>
      <c r="BE34" s="58" t="str">
        <f t="shared" si="114"/>
        <v/>
      </c>
      <c r="BF34" s="58" t="str">
        <f t="shared" si="115"/>
        <v/>
      </c>
      <c r="BG34" s="58" t="str">
        <f t="shared" si="116"/>
        <v/>
      </c>
      <c r="BH34" s="58" t="str">
        <f t="shared" si="117"/>
        <v/>
      </c>
      <c r="BI34" s="58" t="str">
        <f t="shared" si="118"/>
        <v/>
      </c>
      <c r="BJ34" s="58" t="str">
        <f t="shared" si="119"/>
        <v/>
      </c>
      <c r="BK34" s="58" t="str">
        <f t="shared" si="120"/>
        <v/>
      </c>
      <c r="BL34" s="58" t="str">
        <f t="shared" si="121"/>
        <v/>
      </c>
      <c r="BM34" s="58" t="str">
        <f t="shared" si="122"/>
        <v/>
      </c>
      <c r="BN34" s="58" t="str">
        <f t="shared" si="123"/>
        <v/>
      </c>
      <c r="BO34" s="58" t="str">
        <f t="shared" si="124"/>
        <v/>
      </c>
      <c r="BP34" s="58" t="str">
        <f t="shared" si="125"/>
        <v/>
      </c>
      <c r="BQ34" s="58" t="str">
        <f t="shared" si="126"/>
        <v/>
      </c>
      <c r="BR34" s="58" t="str">
        <f t="shared" si="127"/>
        <v/>
      </c>
      <c r="BS34" s="58" t="str">
        <f t="shared" si="128"/>
        <v/>
      </c>
      <c r="BT34" s="58" t="str">
        <f t="shared" si="129"/>
        <v/>
      </c>
      <c r="BU34" s="58" t="str">
        <f t="shared" si="130"/>
        <v/>
      </c>
      <c r="BV34" s="58" t="str">
        <f t="shared" si="131"/>
        <v/>
      </c>
      <c r="BW34" s="58" t="str">
        <f t="shared" si="132"/>
        <v/>
      </c>
      <c r="BX34" s="58" t="str">
        <f t="shared" si="133"/>
        <v/>
      </c>
      <c r="BY34" s="58" t="str">
        <f t="shared" si="134"/>
        <v/>
      </c>
      <c r="BZ34" s="58" t="str">
        <f t="shared" si="135"/>
        <v/>
      </c>
      <c r="CA34" s="58" t="str">
        <f t="shared" si="136"/>
        <v/>
      </c>
      <c r="CB34" s="58" t="str">
        <f t="shared" si="137"/>
        <v/>
      </c>
      <c r="CC34" s="58" t="str">
        <f t="shared" si="138"/>
        <v/>
      </c>
      <c r="CD34" s="58" t="str">
        <f t="shared" si="78"/>
        <v/>
      </c>
      <c r="CE34" s="58" t="str">
        <f t="shared" si="79"/>
        <v/>
      </c>
      <c r="CF34" s="58" t="str">
        <f t="shared" si="80"/>
        <v/>
      </c>
      <c r="CG34" s="58" t="str">
        <f t="shared" si="81"/>
        <v/>
      </c>
      <c r="CH34" s="58" t="str">
        <f t="shared" si="82"/>
        <v/>
      </c>
      <c r="CI34" s="58" t="str">
        <f t="shared" si="83"/>
        <v/>
      </c>
      <c r="CJ34" s="58" t="str">
        <f t="shared" si="139"/>
        <v/>
      </c>
      <c r="CK34" s="58" t="str">
        <f t="shared" si="140"/>
        <v/>
      </c>
      <c r="CL34" s="58" t="str">
        <f t="shared" si="141"/>
        <v/>
      </c>
      <c r="CM34" s="58" t="str">
        <f t="shared" si="142"/>
        <v/>
      </c>
      <c r="CN34" s="58" t="str">
        <f t="shared" si="143"/>
        <v/>
      </c>
      <c r="CO34" s="58" t="str">
        <f t="shared" si="144"/>
        <v/>
      </c>
      <c r="CP34" s="58" t="str">
        <f t="shared" si="145"/>
        <v/>
      </c>
      <c r="CQ34" s="58" t="str">
        <f t="shared" si="146"/>
        <v/>
      </c>
      <c r="CR34" s="58" t="str">
        <f t="shared" si="147"/>
        <v/>
      </c>
      <c r="CS34" s="58" t="str">
        <f t="shared" si="148"/>
        <v/>
      </c>
      <c r="CT34" s="58" t="str">
        <f t="shared" si="149"/>
        <v/>
      </c>
      <c r="CU34" s="58" t="str">
        <f t="shared" si="150"/>
        <v/>
      </c>
      <c r="CV34" s="58" t="str">
        <f t="shared" si="151"/>
        <v/>
      </c>
      <c r="CW34" s="58" t="str">
        <f t="shared" si="152"/>
        <v/>
      </c>
      <c r="CX34" s="58" t="str">
        <f t="shared" si="153"/>
        <v/>
      </c>
      <c r="CY34" s="58" t="str">
        <f t="shared" si="154"/>
        <v/>
      </c>
      <c r="CZ34" s="58" t="str">
        <f t="shared" si="84"/>
        <v/>
      </c>
      <c r="DA34" s="58" t="str">
        <f t="shared" si="85"/>
        <v/>
      </c>
      <c r="DB34" s="58" t="str">
        <f t="shared" si="86"/>
        <v/>
      </c>
      <c r="DC34" s="58" t="str">
        <f t="shared" si="87"/>
        <v/>
      </c>
      <c r="DD34" s="60"/>
      <c r="DE34" s="123" t="s">
        <v>44</v>
      </c>
    </row>
    <row r="35" spans="1:113" ht="13.5" hidden="1" customHeight="1">
      <c r="A35" s="860"/>
      <c r="B35" s="861"/>
      <c r="C35" s="860"/>
      <c r="D35" s="864"/>
      <c r="E35" s="861"/>
      <c r="F35" s="867"/>
      <c r="G35" s="868"/>
      <c r="H35" s="869"/>
      <c r="I35" s="860"/>
      <c r="J35" s="861"/>
      <c r="K35" s="865"/>
      <c r="L35" s="866"/>
      <c r="M35" s="865"/>
      <c r="N35" s="866"/>
      <c r="O35" s="865"/>
      <c r="P35" s="866"/>
      <c r="Q35" s="860"/>
      <c r="R35" s="861"/>
      <c r="S35" s="860"/>
      <c r="T35" s="861"/>
      <c r="U35" s="862"/>
      <c r="V35" s="863"/>
      <c r="W35" s="860"/>
      <c r="X35" s="864"/>
      <c r="Y35" s="860"/>
      <c r="Z35" s="861"/>
      <c r="AA35" s="860"/>
      <c r="AB35" s="861"/>
      <c r="AC35" s="860"/>
      <c r="AD35" s="861"/>
      <c r="AE35" s="47" t="str">
        <f>IF(AND(Q35="○",O35="",Y35=""),"A","")</f>
        <v/>
      </c>
      <c r="AF35" s="47" t="str">
        <f>IF(AND(Q35="○",O35="",Y35="○"),"B","")</f>
        <v/>
      </c>
      <c r="AG35" s="47" t="str">
        <f t="shared" si="90"/>
        <v/>
      </c>
      <c r="AH35" s="47" t="str">
        <f t="shared" si="91"/>
        <v/>
      </c>
      <c r="AI35" s="47" t="str">
        <f>IF(AND(S35="○",O35="",Y35=""),"E","")</f>
        <v/>
      </c>
      <c r="AJ35" s="47" t="str">
        <f>IF(AND(S35="○",O35="",Y35="○"),"F","")</f>
        <v/>
      </c>
      <c r="AK35" s="47" t="str">
        <f t="shared" si="94"/>
        <v/>
      </c>
      <c r="AL35" s="47" t="str">
        <f t="shared" si="95"/>
        <v/>
      </c>
      <c r="AM35" s="58" t="str">
        <f t="shared" si="96"/>
        <v>○</v>
      </c>
      <c r="AN35" s="58" t="str">
        <f>IF(AND($I35="５歳",$M35="標準",$O35="",$Y35="",$AM35="○"),"○","")</f>
        <v/>
      </c>
      <c r="AO35" s="58" t="str">
        <f>IF(AND($I35="４歳",$M35="標準",$O35="",$Y35="",$AM35="○"),"○","")</f>
        <v/>
      </c>
      <c r="AP35" s="58" t="str">
        <f>IF(AND($I35="３歳",$M35="標準",$O35="",$Y35="",$AM35="○"),"○","")</f>
        <v/>
      </c>
      <c r="AQ35" s="58" t="str">
        <f>IF(AND($I35="２歳",$M35="標準",$O35="",$Y35="",$AM35="○"),"○","")</f>
        <v/>
      </c>
      <c r="AR35" s="58" t="str">
        <f>IF(AND($I35="１歳",$M35="標準",$O35="",$Y35="",$AM35="○"),"○","")</f>
        <v/>
      </c>
      <c r="AS35" s="58" t="str">
        <f>IF(AND($I35="乳児",$M35="標準",$O35="",$Y35="",$AM35="○"),"○","")</f>
        <v/>
      </c>
      <c r="AT35" s="58" t="str">
        <f>IF(AND($I35="５歳",$M35="標準",$O35="",$Y35="○",$AM35="○"),"○","")</f>
        <v/>
      </c>
      <c r="AU35" s="58" t="str">
        <f>IF(AND($I35="４歳",$M35="標準",$O35="",$Y35="○",$AM35="○"),"○","")</f>
        <v/>
      </c>
      <c r="AV35" s="58" t="str">
        <f>IF(AND($I35="３歳",$M35="標準",$O35="",$Y35="○",$AM35="○"),"○","")</f>
        <v/>
      </c>
      <c r="AW35" s="58" t="str">
        <f>IF(AND($I35="５歳",$M35="標準",$O35="○",$Y35="",$AM35="○"),"○","")</f>
        <v/>
      </c>
      <c r="AX35" s="58" t="str">
        <f>IF(AND($I35="４歳",$M35="標準",$O35="○",$Y35="",$AM35="○"),"○","")</f>
        <v/>
      </c>
      <c r="AY35" s="58" t="str">
        <f>IF(AND($I35="３歳",$M35="標準",$O35="○",$Y35="",$AM35="○"),"○","")</f>
        <v/>
      </c>
      <c r="AZ35" s="58" t="str">
        <f>IF(AND($I35="２歳",$M35="標準",$O35="○",$Y35="",$AM35="○"),"○","")</f>
        <v/>
      </c>
      <c r="BA35" s="58" t="str">
        <f>IF(AND($I35="１歳",$M35="標準",$O35="○",$Y35="",$AM35="○"),"○","")</f>
        <v/>
      </c>
      <c r="BB35" s="58" t="str">
        <f>IF(AND($I35="乳児",$M35="標準",$O35="○",$Y35="",$AM35="○"),"○","")</f>
        <v/>
      </c>
      <c r="BC35" s="58" t="str">
        <f>IF(AND($I35="５歳",$M35="標準",$O35="○",$Y35="○",$AM35="○"),"○","")</f>
        <v/>
      </c>
      <c r="BD35" s="58" t="str">
        <f>IF(AND($I35="４歳",$M35="標準",$O35="○",$Y35="○",$AM35="○"),"○","")</f>
        <v/>
      </c>
      <c r="BE35" s="58" t="str">
        <f>IF(AND($I35="３歳",$M35="標準",$O35="○",$Y35="○",$AM35="○"),"○","")</f>
        <v/>
      </c>
      <c r="BF35" s="58" t="str">
        <f t="shared" si="115"/>
        <v/>
      </c>
      <c r="BG35" s="58" t="str">
        <f t="shared" si="116"/>
        <v/>
      </c>
      <c r="BH35" s="58" t="str">
        <f t="shared" si="117"/>
        <v/>
      </c>
      <c r="BI35" s="58" t="str">
        <f t="shared" si="118"/>
        <v/>
      </c>
      <c r="BJ35" s="58" t="str">
        <f t="shared" si="119"/>
        <v/>
      </c>
      <c r="BK35" s="58" t="str">
        <f t="shared" si="120"/>
        <v/>
      </c>
      <c r="BL35" s="58" t="str">
        <f t="shared" si="121"/>
        <v/>
      </c>
      <c r="BM35" s="58" t="str">
        <f t="shared" si="122"/>
        <v/>
      </c>
      <c r="BN35" s="58" t="str">
        <f t="shared" si="123"/>
        <v/>
      </c>
      <c r="BO35" s="58" t="str">
        <f t="shared" si="124"/>
        <v/>
      </c>
      <c r="BP35" s="58" t="str">
        <f t="shared" si="125"/>
        <v/>
      </c>
      <c r="BQ35" s="58" t="str">
        <f t="shared" si="126"/>
        <v/>
      </c>
      <c r="BR35" s="58" t="str">
        <f t="shared" si="127"/>
        <v/>
      </c>
      <c r="BS35" s="58" t="str">
        <f t="shared" si="128"/>
        <v/>
      </c>
      <c r="BT35" s="58" t="str">
        <f t="shared" si="129"/>
        <v/>
      </c>
      <c r="BU35" s="58" t="str">
        <f t="shared" si="130"/>
        <v/>
      </c>
      <c r="BV35" s="58" t="str">
        <f t="shared" si="131"/>
        <v/>
      </c>
      <c r="BW35" s="58" t="str">
        <f t="shared" si="132"/>
        <v/>
      </c>
      <c r="BX35" s="58" t="str">
        <f t="shared" si="133"/>
        <v/>
      </c>
      <c r="BY35" s="58" t="str">
        <f t="shared" si="134"/>
        <v/>
      </c>
      <c r="BZ35" s="58" t="str">
        <f t="shared" si="135"/>
        <v/>
      </c>
      <c r="CA35" s="58" t="str">
        <f t="shared" si="136"/>
        <v/>
      </c>
      <c r="CB35" s="58" t="str">
        <f t="shared" si="137"/>
        <v/>
      </c>
      <c r="CC35" s="58" t="str">
        <f t="shared" si="138"/>
        <v/>
      </c>
      <c r="CD35" s="58" t="str">
        <f t="shared" si="78"/>
        <v/>
      </c>
      <c r="CE35" s="58" t="str">
        <f t="shared" si="79"/>
        <v/>
      </c>
      <c r="CF35" s="58" t="str">
        <f t="shared" si="80"/>
        <v/>
      </c>
      <c r="CG35" s="58" t="str">
        <f t="shared" si="81"/>
        <v/>
      </c>
      <c r="CH35" s="58" t="str">
        <f t="shared" si="82"/>
        <v/>
      </c>
      <c r="CI35" s="58" t="str">
        <f t="shared" si="83"/>
        <v/>
      </c>
      <c r="CJ35" s="58" t="str">
        <f t="shared" si="139"/>
        <v/>
      </c>
      <c r="CK35" s="58" t="str">
        <f t="shared" si="140"/>
        <v/>
      </c>
      <c r="CL35" s="58" t="str">
        <f t="shared" si="141"/>
        <v/>
      </c>
      <c r="CM35" s="58" t="str">
        <f t="shared" si="142"/>
        <v/>
      </c>
      <c r="CN35" s="58" t="str">
        <f t="shared" si="143"/>
        <v/>
      </c>
      <c r="CO35" s="58" t="str">
        <f t="shared" si="144"/>
        <v/>
      </c>
      <c r="CP35" s="58" t="str">
        <f t="shared" si="145"/>
        <v/>
      </c>
      <c r="CQ35" s="58" t="str">
        <f t="shared" si="146"/>
        <v/>
      </c>
      <c r="CR35" s="58" t="str">
        <f t="shared" si="147"/>
        <v/>
      </c>
      <c r="CS35" s="58" t="str">
        <f t="shared" si="148"/>
        <v/>
      </c>
      <c r="CT35" s="58" t="str">
        <f t="shared" si="149"/>
        <v/>
      </c>
      <c r="CU35" s="58" t="str">
        <f t="shared" si="150"/>
        <v/>
      </c>
      <c r="CV35" s="58" t="str">
        <f t="shared" si="151"/>
        <v/>
      </c>
      <c r="CW35" s="58" t="str">
        <f t="shared" si="152"/>
        <v/>
      </c>
      <c r="CX35" s="58" t="str">
        <f t="shared" si="153"/>
        <v/>
      </c>
      <c r="CY35" s="58" t="str">
        <f t="shared" si="154"/>
        <v/>
      </c>
      <c r="CZ35" s="58" t="str">
        <f t="shared" si="84"/>
        <v/>
      </c>
      <c r="DA35" s="58" t="str">
        <f t="shared" si="85"/>
        <v/>
      </c>
      <c r="DB35" s="58" t="str">
        <f t="shared" si="86"/>
        <v/>
      </c>
      <c r="DC35" s="58" t="str">
        <f t="shared" si="87"/>
        <v/>
      </c>
      <c r="DD35" s="59" t="s">
        <v>148</v>
      </c>
      <c r="DE35" s="59" t="s">
        <v>59</v>
      </c>
      <c r="DF35" s="60" t="s">
        <v>60</v>
      </c>
      <c r="DG35" s="123" t="s">
        <v>41</v>
      </c>
      <c r="DH35" s="123" t="s">
        <v>42</v>
      </c>
      <c r="DI35" s="123" t="s">
        <v>43</v>
      </c>
    </row>
    <row r="36" spans="1:113" ht="13.5" hidden="1" customHeight="1">
      <c r="A36" s="860"/>
      <c r="B36" s="861"/>
      <c r="C36" s="860"/>
      <c r="D36" s="864"/>
      <c r="E36" s="861"/>
      <c r="F36" s="860"/>
      <c r="G36" s="864"/>
      <c r="H36" s="861"/>
      <c r="I36" s="860"/>
      <c r="J36" s="861"/>
      <c r="K36" s="865"/>
      <c r="L36" s="866"/>
      <c r="M36" s="865"/>
      <c r="N36" s="866"/>
      <c r="O36" s="865"/>
      <c r="P36" s="866"/>
      <c r="Q36" s="860"/>
      <c r="R36" s="861"/>
      <c r="S36" s="860"/>
      <c r="T36" s="861"/>
      <c r="U36" s="862"/>
      <c r="V36" s="863"/>
      <c r="W36" s="860"/>
      <c r="X36" s="864"/>
      <c r="Y36" s="860"/>
      <c r="Z36" s="861"/>
      <c r="AA36" s="860"/>
      <c r="AB36" s="861"/>
      <c r="AC36" s="860"/>
      <c r="AD36" s="861"/>
      <c r="AE36" s="47" t="str">
        <f t="shared" ref="AE36:AE39" si="155">IF(AND(Q36="○",O36="",Y36=""),"A","")</f>
        <v/>
      </c>
      <c r="AF36" s="47" t="str">
        <f t="shared" ref="AF36:AF39" si="156">IF(AND(Q36="○",O36="",Y36="○"),"B","")</f>
        <v/>
      </c>
      <c r="AG36" s="47" t="str">
        <f t="shared" si="90"/>
        <v/>
      </c>
      <c r="AH36" s="47" t="str">
        <f t="shared" si="91"/>
        <v/>
      </c>
      <c r="AI36" s="47" t="str">
        <f t="shared" ref="AI36:AI39" si="157">IF(AND(S36="○",O36="",Y36=""),"E","")</f>
        <v/>
      </c>
      <c r="AJ36" s="47" t="str">
        <f t="shared" ref="AJ36:AJ39" si="158">IF(AND(S36="○",O36="",Y36="○"),"F","")</f>
        <v/>
      </c>
      <c r="AK36" s="47" t="str">
        <f t="shared" si="94"/>
        <v/>
      </c>
      <c r="AL36" s="47" t="str">
        <f t="shared" si="95"/>
        <v/>
      </c>
      <c r="AM36" s="58" t="str">
        <f t="shared" si="96"/>
        <v>○</v>
      </c>
      <c r="AN36" s="58" t="str">
        <f t="shared" si="97"/>
        <v/>
      </c>
      <c r="AO36" s="58" t="str">
        <f t="shared" si="98"/>
        <v/>
      </c>
      <c r="AP36" s="58" t="str">
        <f t="shared" si="99"/>
        <v/>
      </c>
      <c r="AQ36" s="58" t="str">
        <f t="shared" si="100"/>
        <v/>
      </c>
      <c r="AR36" s="58" t="str">
        <f t="shared" si="101"/>
        <v/>
      </c>
      <c r="AS36" s="58" t="str">
        <f t="shared" si="102"/>
        <v/>
      </c>
      <c r="AT36" s="58" t="str">
        <f t="shared" si="103"/>
        <v/>
      </c>
      <c r="AU36" s="58" t="str">
        <f t="shared" si="104"/>
        <v/>
      </c>
      <c r="AV36" s="58" t="str">
        <f t="shared" si="105"/>
        <v/>
      </c>
      <c r="AW36" s="58" t="str">
        <f t="shared" si="106"/>
        <v/>
      </c>
      <c r="AX36" s="58" t="str">
        <f t="shared" si="107"/>
        <v/>
      </c>
      <c r="AY36" s="58" t="str">
        <f t="shared" si="108"/>
        <v/>
      </c>
      <c r="AZ36" s="58" t="str">
        <f t="shared" si="109"/>
        <v/>
      </c>
      <c r="BA36" s="58" t="str">
        <f t="shared" si="110"/>
        <v/>
      </c>
      <c r="BB36" s="58" t="str">
        <f t="shared" si="111"/>
        <v/>
      </c>
      <c r="BC36" s="58" t="str">
        <f t="shared" si="112"/>
        <v/>
      </c>
      <c r="BD36" s="58" t="str">
        <f t="shared" si="113"/>
        <v/>
      </c>
      <c r="BE36" s="58" t="str">
        <f t="shared" si="114"/>
        <v/>
      </c>
      <c r="BF36" s="58" t="str">
        <f t="shared" si="115"/>
        <v/>
      </c>
      <c r="BG36" s="58" t="str">
        <f t="shared" si="116"/>
        <v/>
      </c>
      <c r="BH36" s="58" t="str">
        <f t="shared" si="117"/>
        <v/>
      </c>
      <c r="BI36" s="58" t="str">
        <f t="shared" si="118"/>
        <v/>
      </c>
      <c r="BJ36" s="58" t="str">
        <f t="shared" si="119"/>
        <v/>
      </c>
      <c r="BK36" s="58" t="str">
        <f t="shared" si="120"/>
        <v/>
      </c>
      <c r="BL36" s="58" t="str">
        <f t="shared" si="121"/>
        <v/>
      </c>
      <c r="BM36" s="58" t="str">
        <f t="shared" si="122"/>
        <v/>
      </c>
      <c r="BN36" s="58" t="str">
        <f t="shared" si="123"/>
        <v/>
      </c>
      <c r="BO36" s="58" t="str">
        <f t="shared" si="124"/>
        <v/>
      </c>
      <c r="BP36" s="58" t="str">
        <f t="shared" si="125"/>
        <v/>
      </c>
      <c r="BQ36" s="58" t="str">
        <f t="shared" si="126"/>
        <v/>
      </c>
      <c r="BR36" s="58" t="str">
        <f t="shared" si="127"/>
        <v/>
      </c>
      <c r="BS36" s="58" t="str">
        <f t="shared" si="128"/>
        <v/>
      </c>
      <c r="BT36" s="58" t="str">
        <f t="shared" si="129"/>
        <v/>
      </c>
      <c r="BU36" s="58" t="str">
        <f t="shared" si="130"/>
        <v/>
      </c>
      <c r="BV36" s="58" t="str">
        <f t="shared" si="131"/>
        <v/>
      </c>
      <c r="BW36" s="58" t="str">
        <f t="shared" si="132"/>
        <v/>
      </c>
      <c r="BX36" s="58" t="str">
        <f t="shared" si="133"/>
        <v/>
      </c>
      <c r="BY36" s="58" t="str">
        <f t="shared" si="134"/>
        <v/>
      </c>
      <c r="BZ36" s="58" t="str">
        <f t="shared" si="135"/>
        <v/>
      </c>
      <c r="CA36" s="58" t="str">
        <f t="shared" si="136"/>
        <v/>
      </c>
      <c r="CB36" s="58" t="str">
        <f t="shared" si="137"/>
        <v/>
      </c>
      <c r="CC36" s="58" t="str">
        <f t="shared" si="138"/>
        <v/>
      </c>
      <c r="CD36" s="58" t="str">
        <f t="shared" si="78"/>
        <v/>
      </c>
      <c r="CE36" s="58" t="str">
        <f t="shared" si="79"/>
        <v/>
      </c>
      <c r="CF36" s="58" t="str">
        <f t="shared" si="80"/>
        <v/>
      </c>
      <c r="CG36" s="58" t="str">
        <f t="shared" si="81"/>
        <v/>
      </c>
      <c r="CH36" s="58" t="str">
        <f t="shared" si="82"/>
        <v/>
      </c>
      <c r="CI36" s="58" t="str">
        <f t="shared" si="83"/>
        <v/>
      </c>
      <c r="CJ36" s="58" t="str">
        <f t="shared" si="139"/>
        <v/>
      </c>
      <c r="CK36" s="58" t="str">
        <f t="shared" si="140"/>
        <v/>
      </c>
      <c r="CL36" s="58" t="str">
        <f t="shared" si="141"/>
        <v/>
      </c>
      <c r="CM36" s="58" t="str">
        <f t="shared" si="142"/>
        <v/>
      </c>
      <c r="CN36" s="58" t="str">
        <f t="shared" si="143"/>
        <v/>
      </c>
      <c r="CO36" s="58" t="str">
        <f t="shared" si="144"/>
        <v/>
      </c>
      <c r="CP36" s="58" t="str">
        <f t="shared" si="145"/>
        <v/>
      </c>
      <c r="CQ36" s="58" t="str">
        <f t="shared" si="146"/>
        <v/>
      </c>
      <c r="CR36" s="58" t="str">
        <f t="shared" si="147"/>
        <v/>
      </c>
      <c r="CS36" s="58" t="str">
        <f t="shared" si="148"/>
        <v/>
      </c>
      <c r="CT36" s="58" t="str">
        <f t="shared" si="149"/>
        <v/>
      </c>
      <c r="CU36" s="58" t="str">
        <f t="shared" si="150"/>
        <v/>
      </c>
      <c r="CV36" s="58" t="str">
        <f t="shared" si="151"/>
        <v/>
      </c>
      <c r="CW36" s="58" t="str">
        <f t="shared" si="152"/>
        <v/>
      </c>
      <c r="CX36" s="58" t="str">
        <f t="shared" si="153"/>
        <v/>
      </c>
      <c r="CY36" s="58" t="str">
        <f t="shared" si="154"/>
        <v/>
      </c>
      <c r="CZ36" s="58" t="str">
        <f t="shared" si="84"/>
        <v/>
      </c>
      <c r="DA36" s="58" t="str">
        <f t="shared" si="85"/>
        <v/>
      </c>
      <c r="DB36" s="58" t="str">
        <f t="shared" si="86"/>
        <v/>
      </c>
      <c r="DC36" s="58" t="str">
        <f t="shared" si="87"/>
        <v/>
      </c>
      <c r="DD36" s="123" t="s">
        <v>11</v>
      </c>
      <c r="DE36" s="123" t="s">
        <v>48</v>
      </c>
      <c r="DF36" s="123" t="s">
        <v>12</v>
      </c>
    </row>
    <row r="37" spans="1:113" ht="13.5" hidden="1" customHeight="1">
      <c r="A37" s="860"/>
      <c r="B37" s="861"/>
      <c r="C37" s="860"/>
      <c r="D37" s="864"/>
      <c r="E37" s="861"/>
      <c r="F37" s="860"/>
      <c r="G37" s="864"/>
      <c r="H37" s="861"/>
      <c r="I37" s="860"/>
      <c r="J37" s="861"/>
      <c r="K37" s="865"/>
      <c r="L37" s="866"/>
      <c r="M37" s="865"/>
      <c r="N37" s="866"/>
      <c r="O37" s="865"/>
      <c r="P37" s="866"/>
      <c r="Q37" s="860"/>
      <c r="R37" s="861"/>
      <c r="S37" s="860"/>
      <c r="T37" s="861"/>
      <c r="U37" s="862"/>
      <c r="V37" s="863"/>
      <c r="W37" s="860"/>
      <c r="X37" s="864"/>
      <c r="Y37" s="860"/>
      <c r="Z37" s="861"/>
      <c r="AA37" s="860"/>
      <c r="AB37" s="861"/>
      <c r="AC37" s="860"/>
      <c r="AD37" s="861"/>
      <c r="AE37" s="47" t="str">
        <f t="shared" si="155"/>
        <v/>
      </c>
      <c r="AF37" s="47" t="str">
        <f t="shared" si="156"/>
        <v/>
      </c>
      <c r="AG37" s="47" t="str">
        <f t="shared" si="90"/>
        <v/>
      </c>
      <c r="AH37" s="47" t="str">
        <f t="shared" si="91"/>
        <v/>
      </c>
      <c r="AI37" s="47" t="str">
        <f t="shared" si="157"/>
        <v/>
      </c>
      <c r="AJ37" s="47" t="str">
        <f t="shared" si="158"/>
        <v/>
      </c>
      <c r="AK37" s="47" t="str">
        <f t="shared" si="94"/>
        <v/>
      </c>
      <c r="AL37" s="47" t="str">
        <f t="shared" si="95"/>
        <v/>
      </c>
      <c r="AM37" s="58" t="str">
        <f t="shared" si="96"/>
        <v>○</v>
      </c>
      <c r="AN37" s="58" t="str">
        <f t="shared" si="97"/>
        <v/>
      </c>
      <c r="AO37" s="58" t="str">
        <f t="shared" si="98"/>
        <v/>
      </c>
      <c r="AP37" s="58" t="str">
        <f t="shared" si="99"/>
        <v/>
      </c>
      <c r="AQ37" s="58" t="str">
        <f t="shared" si="100"/>
        <v/>
      </c>
      <c r="AR37" s="58" t="str">
        <f t="shared" si="101"/>
        <v/>
      </c>
      <c r="AS37" s="58" t="str">
        <f t="shared" si="102"/>
        <v/>
      </c>
      <c r="AT37" s="58" t="str">
        <f t="shared" si="103"/>
        <v/>
      </c>
      <c r="AU37" s="58" t="str">
        <f t="shared" si="104"/>
        <v/>
      </c>
      <c r="AV37" s="58" t="str">
        <f t="shared" si="105"/>
        <v/>
      </c>
      <c r="AW37" s="58" t="str">
        <f t="shared" si="106"/>
        <v/>
      </c>
      <c r="AX37" s="58" t="str">
        <f t="shared" si="107"/>
        <v/>
      </c>
      <c r="AY37" s="58" t="str">
        <f t="shared" si="108"/>
        <v/>
      </c>
      <c r="AZ37" s="58" t="str">
        <f t="shared" si="109"/>
        <v/>
      </c>
      <c r="BA37" s="58" t="str">
        <f t="shared" si="110"/>
        <v/>
      </c>
      <c r="BB37" s="58" t="str">
        <f t="shared" si="111"/>
        <v/>
      </c>
      <c r="BC37" s="58" t="str">
        <f t="shared" si="112"/>
        <v/>
      </c>
      <c r="BD37" s="58" t="str">
        <f t="shared" si="113"/>
        <v/>
      </c>
      <c r="BE37" s="58" t="str">
        <f t="shared" si="114"/>
        <v/>
      </c>
      <c r="BF37" s="58" t="str">
        <f t="shared" si="115"/>
        <v/>
      </c>
      <c r="BG37" s="58" t="str">
        <f t="shared" si="116"/>
        <v/>
      </c>
      <c r="BH37" s="58" t="str">
        <f t="shared" si="117"/>
        <v/>
      </c>
      <c r="BI37" s="58" t="str">
        <f t="shared" si="118"/>
        <v/>
      </c>
      <c r="BJ37" s="58" t="str">
        <f t="shared" si="119"/>
        <v/>
      </c>
      <c r="BK37" s="58" t="str">
        <f t="shared" si="120"/>
        <v/>
      </c>
      <c r="BL37" s="58" t="str">
        <f t="shared" si="121"/>
        <v/>
      </c>
      <c r="BM37" s="58" t="str">
        <f t="shared" si="122"/>
        <v/>
      </c>
      <c r="BN37" s="58" t="str">
        <f t="shared" si="123"/>
        <v/>
      </c>
      <c r="BO37" s="58" t="str">
        <f t="shared" si="124"/>
        <v/>
      </c>
      <c r="BP37" s="58" t="str">
        <f t="shared" si="125"/>
        <v/>
      </c>
      <c r="BQ37" s="58" t="str">
        <f t="shared" si="126"/>
        <v/>
      </c>
      <c r="BR37" s="58" t="str">
        <f t="shared" si="127"/>
        <v/>
      </c>
      <c r="BS37" s="58" t="str">
        <f t="shared" si="128"/>
        <v/>
      </c>
      <c r="BT37" s="58" t="str">
        <f t="shared" si="129"/>
        <v/>
      </c>
      <c r="BU37" s="58" t="str">
        <f t="shared" si="130"/>
        <v/>
      </c>
      <c r="BV37" s="58" t="str">
        <f t="shared" si="131"/>
        <v/>
      </c>
      <c r="BW37" s="58" t="str">
        <f t="shared" si="132"/>
        <v/>
      </c>
      <c r="BX37" s="58" t="str">
        <f t="shared" si="133"/>
        <v/>
      </c>
      <c r="BY37" s="58" t="str">
        <f t="shared" si="134"/>
        <v/>
      </c>
      <c r="BZ37" s="58" t="str">
        <f t="shared" si="135"/>
        <v/>
      </c>
      <c r="CA37" s="58" t="str">
        <f t="shared" si="136"/>
        <v/>
      </c>
      <c r="CB37" s="58" t="str">
        <f t="shared" si="137"/>
        <v/>
      </c>
      <c r="CC37" s="58" t="str">
        <f t="shared" si="138"/>
        <v/>
      </c>
      <c r="CD37" s="58" t="str">
        <f t="shared" si="78"/>
        <v/>
      </c>
      <c r="CE37" s="58" t="str">
        <f t="shared" si="79"/>
        <v/>
      </c>
      <c r="CF37" s="58" t="str">
        <f t="shared" si="80"/>
        <v/>
      </c>
      <c r="CG37" s="58" t="str">
        <f t="shared" si="81"/>
        <v/>
      </c>
      <c r="CH37" s="58" t="str">
        <f t="shared" si="82"/>
        <v/>
      </c>
      <c r="CI37" s="58" t="str">
        <f t="shared" si="83"/>
        <v/>
      </c>
      <c r="CJ37" s="58" t="str">
        <f t="shared" si="139"/>
        <v/>
      </c>
      <c r="CK37" s="58" t="str">
        <f t="shared" si="140"/>
        <v/>
      </c>
      <c r="CL37" s="58" t="str">
        <f t="shared" si="141"/>
        <v/>
      </c>
      <c r="CM37" s="58" t="str">
        <f t="shared" si="142"/>
        <v/>
      </c>
      <c r="CN37" s="58" t="str">
        <f t="shared" si="143"/>
        <v/>
      </c>
      <c r="CO37" s="58" t="str">
        <f t="shared" si="144"/>
        <v/>
      </c>
      <c r="CP37" s="58" t="str">
        <f t="shared" si="145"/>
        <v/>
      </c>
      <c r="CQ37" s="58" t="str">
        <f t="shared" si="146"/>
        <v/>
      </c>
      <c r="CR37" s="58" t="str">
        <f t="shared" si="147"/>
        <v/>
      </c>
      <c r="CS37" s="58" t="str">
        <f t="shared" si="148"/>
        <v/>
      </c>
      <c r="CT37" s="58" t="str">
        <f t="shared" si="149"/>
        <v/>
      </c>
      <c r="CU37" s="58" t="str">
        <f t="shared" si="150"/>
        <v/>
      </c>
      <c r="CV37" s="58" t="str">
        <f t="shared" si="151"/>
        <v/>
      </c>
      <c r="CW37" s="58" t="str">
        <f t="shared" si="152"/>
        <v/>
      </c>
      <c r="CX37" s="58" t="str">
        <f t="shared" si="153"/>
        <v/>
      </c>
      <c r="CY37" s="58" t="str">
        <f t="shared" si="154"/>
        <v/>
      </c>
      <c r="CZ37" s="58" t="str">
        <f t="shared" si="84"/>
        <v/>
      </c>
      <c r="DA37" s="58" t="str">
        <f t="shared" si="85"/>
        <v/>
      </c>
      <c r="DB37" s="58" t="str">
        <f t="shared" si="86"/>
        <v/>
      </c>
      <c r="DC37" s="58" t="str">
        <f t="shared" si="87"/>
        <v/>
      </c>
      <c r="DD37" s="60" t="s">
        <v>46</v>
      </c>
      <c r="DE37" s="123" t="s">
        <v>47</v>
      </c>
      <c r="DF37" s="123" t="s">
        <v>261</v>
      </c>
    </row>
    <row r="38" spans="1:113" ht="13.5" hidden="1" customHeight="1">
      <c r="A38" s="860"/>
      <c r="B38" s="861"/>
      <c r="C38" s="860"/>
      <c r="D38" s="864"/>
      <c r="E38" s="861"/>
      <c r="F38" s="860"/>
      <c r="G38" s="864"/>
      <c r="H38" s="861"/>
      <c r="I38" s="860"/>
      <c r="J38" s="861"/>
      <c r="K38" s="865"/>
      <c r="L38" s="866"/>
      <c r="M38" s="865"/>
      <c r="N38" s="866"/>
      <c r="O38" s="865"/>
      <c r="P38" s="866"/>
      <c r="Q38" s="860"/>
      <c r="R38" s="861"/>
      <c r="S38" s="860"/>
      <c r="T38" s="861"/>
      <c r="U38" s="862"/>
      <c r="V38" s="863"/>
      <c r="W38" s="860"/>
      <c r="X38" s="864"/>
      <c r="Y38" s="860"/>
      <c r="Z38" s="861"/>
      <c r="AA38" s="860"/>
      <c r="AB38" s="861"/>
      <c r="AC38" s="860"/>
      <c r="AD38" s="861"/>
      <c r="AE38" s="47" t="str">
        <f t="shared" si="155"/>
        <v/>
      </c>
      <c r="AF38" s="47" t="str">
        <f t="shared" si="156"/>
        <v/>
      </c>
      <c r="AG38" s="47" t="str">
        <f t="shared" si="90"/>
        <v/>
      </c>
      <c r="AH38" s="47" t="str">
        <f t="shared" si="91"/>
        <v/>
      </c>
      <c r="AI38" s="47" t="str">
        <f t="shared" si="157"/>
        <v/>
      </c>
      <c r="AJ38" s="47" t="str">
        <f t="shared" si="158"/>
        <v/>
      </c>
      <c r="AK38" s="47" t="str">
        <f t="shared" si="94"/>
        <v/>
      </c>
      <c r="AL38" s="47" t="str">
        <f t="shared" si="95"/>
        <v/>
      </c>
      <c r="AM38" s="58" t="str">
        <f t="shared" si="96"/>
        <v>○</v>
      </c>
      <c r="AN38" s="58" t="str">
        <f t="shared" si="97"/>
        <v/>
      </c>
      <c r="AO38" s="58" t="str">
        <f t="shared" si="98"/>
        <v/>
      </c>
      <c r="AP38" s="58" t="str">
        <f t="shared" si="99"/>
        <v/>
      </c>
      <c r="AQ38" s="58" t="str">
        <f t="shared" si="100"/>
        <v/>
      </c>
      <c r="AR38" s="58" t="str">
        <f t="shared" si="101"/>
        <v/>
      </c>
      <c r="AS38" s="58" t="str">
        <f t="shared" si="102"/>
        <v/>
      </c>
      <c r="AT38" s="58" t="str">
        <f t="shared" si="103"/>
        <v/>
      </c>
      <c r="AU38" s="58" t="str">
        <f t="shared" si="104"/>
        <v/>
      </c>
      <c r="AV38" s="58" t="str">
        <f t="shared" si="105"/>
        <v/>
      </c>
      <c r="AW38" s="58" t="str">
        <f t="shared" si="106"/>
        <v/>
      </c>
      <c r="AX38" s="58" t="str">
        <f t="shared" si="107"/>
        <v/>
      </c>
      <c r="AY38" s="58" t="str">
        <f t="shared" si="108"/>
        <v/>
      </c>
      <c r="AZ38" s="58" t="str">
        <f t="shared" si="109"/>
        <v/>
      </c>
      <c r="BA38" s="58" t="str">
        <f t="shared" si="110"/>
        <v/>
      </c>
      <c r="BB38" s="58" t="str">
        <f t="shared" si="111"/>
        <v/>
      </c>
      <c r="BC38" s="58" t="str">
        <f t="shared" si="112"/>
        <v/>
      </c>
      <c r="BD38" s="58" t="str">
        <f t="shared" si="113"/>
        <v/>
      </c>
      <c r="BE38" s="58" t="str">
        <f t="shared" si="114"/>
        <v/>
      </c>
      <c r="BF38" s="58" t="str">
        <f t="shared" si="115"/>
        <v/>
      </c>
      <c r="BG38" s="58" t="str">
        <f t="shared" si="116"/>
        <v/>
      </c>
      <c r="BH38" s="58" t="str">
        <f t="shared" si="117"/>
        <v/>
      </c>
      <c r="BI38" s="58" t="str">
        <f t="shared" si="118"/>
        <v/>
      </c>
      <c r="BJ38" s="58" t="str">
        <f t="shared" si="119"/>
        <v/>
      </c>
      <c r="BK38" s="58" t="str">
        <f t="shared" si="120"/>
        <v/>
      </c>
      <c r="BL38" s="58" t="str">
        <f t="shared" si="121"/>
        <v/>
      </c>
      <c r="BM38" s="58" t="str">
        <f t="shared" si="122"/>
        <v/>
      </c>
      <c r="BN38" s="58" t="str">
        <f t="shared" si="123"/>
        <v/>
      </c>
      <c r="BO38" s="58" t="str">
        <f t="shared" si="124"/>
        <v/>
      </c>
      <c r="BP38" s="58" t="str">
        <f t="shared" si="125"/>
        <v/>
      </c>
      <c r="BQ38" s="58" t="str">
        <f t="shared" si="126"/>
        <v/>
      </c>
      <c r="BR38" s="58" t="str">
        <f t="shared" si="127"/>
        <v/>
      </c>
      <c r="BS38" s="58" t="str">
        <f t="shared" si="128"/>
        <v/>
      </c>
      <c r="BT38" s="58" t="str">
        <f t="shared" si="129"/>
        <v/>
      </c>
      <c r="BU38" s="58" t="str">
        <f t="shared" si="130"/>
        <v/>
      </c>
      <c r="BV38" s="58" t="str">
        <f t="shared" si="131"/>
        <v/>
      </c>
      <c r="BW38" s="58" t="str">
        <f t="shared" si="132"/>
        <v/>
      </c>
      <c r="BX38" s="58" t="str">
        <f t="shared" si="133"/>
        <v/>
      </c>
      <c r="BY38" s="58" t="str">
        <f t="shared" si="134"/>
        <v/>
      </c>
      <c r="BZ38" s="58" t="str">
        <f t="shared" si="135"/>
        <v/>
      </c>
      <c r="CA38" s="58" t="str">
        <f t="shared" si="136"/>
        <v/>
      </c>
      <c r="CB38" s="58" t="str">
        <f t="shared" si="137"/>
        <v/>
      </c>
      <c r="CC38" s="58" t="str">
        <f t="shared" si="138"/>
        <v/>
      </c>
      <c r="CD38" s="58" t="str">
        <f t="shared" si="78"/>
        <v/>
      </c>
      <c r="CE38" s="58" t="str">
        <f t="shared" si="79"/>
        <v/>
      </c>
      <c r="CF38" s="58" t="str">
        <f t="shared" si="80"/>
        <v/>
      </c>
      <c r="CG38" s="58" t="str">
        <f t="shared" si="81"/>
        <v/>
      </c>
      <c r="CH38" s="58" t="str">
        <f t="shared" si="82"/>
        <v/>
      </c>
      <c r="CI38" s="58" t="str">
        <f t="shared" si="83"/>
        <v/>
      </c>
      <c r="CJ38" s="58" t="str">
        <f t="shared" si="139"/>
        <v/>
      </c>
      <c r="CK38" s="58" t="str">
        <f t="shared" si="140"/>
        <v/>
      </c>
      <c r="CL38" s="58" t="str">
        <f t="shared" si="141"/>
        <v/>
      </c>
      <c r="CM38" s="58" t="str">
        <f t="shared" si="142"/>
        <v/>
      </c>
      <c r="CN38" s="58" t="str">
        <f t="shared" si="143"/>
        <v/>
      </c>
      <c r="CO38" s="58" t="str">
        <f t="shared" si="144"/>
        <v/>
      </c>
      <c r="CP38" s="58" t="str">
        <f t="shared" si="145"/>
        <v/>
      </c>
      <c r="CQ38" s="58" t="str">
        <f t="shared" si="146"/>
        <v/>
      </c>
      <c r="CR38" s="58" t="str">
        <f t="shared" si="147"/>
        <v/>
      </c>
      <c r="CS38" s="58" t="str">
        <f t="shared" si="148"/>
        <v/>
      </c>
      <c r="CT38" s="58" t="str">
        <f t="shared" si="149"/>
        <v/>
      </c>
      <c r="CU38" s="58" t="str">
        <f t="shared" si="150"/>
        <v/>
      </c>
      <c r="CV38" s="58" t="str">
        <f t="shared" si="151"/>
        <v/>
      </c>
      <c r="CW38" s="58" t="str">
        <f t="shared" si="152"/>
        <v/>
      </c>
      <c r="CX38" s="58" t="str">
        <f t="shared" si="153"/>
        <v/>
      </c>
      <c r="CY38" s="58" t="str">
        <f t="shared" si="154"/>
        <v/>
      </c>
      <c r="CZ38" s="58" t="str">
        <f t="shared" si="84"/>
        <v/>
      </c>
      <c r="DA38" s="58" t="str">
        <f t="shared" si="85"/>
        <v/>
      </c>
      <c r="DB38" s="58" t="str">
        <f t="shared" si="86"/>
        <v/>
      </c>
      <c r="DC38" s="58" t="str">
        <f t="shared" si="87"/>
        <v/>
      </c>
      <c r="DD38" s="60"/>
      <c r="DE38" s="123" t="s">
        <v>57</v>
      </c>
    </row>
    <row r="39" spans="1:113" ht="13.5" hidden="1" customHeight="1">
      <c r="A39" s="860"/>
      <c r="B39" s="861"/>
      <c r="C39" s="860"/>
      <c r="D39" s="864"/>
      <c r="E39" s="861"/>
      <c r="F39" s="860"/>
      <c r="G39" s="864"/>
      <c r="H39" s="861"/>
      <c r="I39" s="860"/>
      <c r="J39" s="861"/>
      <c r="K39" s="865"/>
      <c r="L39" s="866"/>
      <c r="M39" s="865"/>
      <c r="N39" s="866"/>
      <c r="O39" s="865"/>
      <c r="P39" s="866"/>
      <c r="Q39" s="860"/>
      <c r="R39" s="861"/>
      <c r="S39" s="860"/>
      <c r="T39" s="861"/>
      <c r="U39" s="862"/>
      <c r="V39" s="863"/>
      <c r="W39" s="860"/>
      <c r="X39" s="864"/>
      <c r="Y39" s="860"/>
      <c r="Z39" s="861"/>
      <c r="AA39" s="860"/>
      <c r="AB39" s="861"/>
      <c r="AC39" s="860"/>
      <c r="AD39" s="861"/>
      <c r="AE39" s="47" t="str">
        <f t="shared" si="155"/>
        <v/>
      </c>
      <c r="AF39" s="47" t="str">
        <f t="shared" si="156"/>
        <v/>
      </c>
      <c r="AG39" s="47" t="str">
        <f t="shared" si="90"/>
        <v/>
      </c>
      <c r="AH39" s="47" t="str">
        <f t="shared" si="91"/>
        <v/>
      </c>
      <c r="AI39" s="47" t="str">
        <f t="shared" si="157"/>
        <v/>
      </c>
      <c r="AJ39" s="47" t="str">
        <f t="shared" si="158"/>
        <v/>
      </c>
      <c r="AK39" s="47" t="str">
        <f t="shared" si="94"/>
        <v/>
      </c>
      <c r="AL39" s="47" t="str">
        <f t="shared" si="95"/>
        <v/>
      </c>
      <c r="AM39" s="58" t="str">
        <f t="shared" si="96"/>
        <v>○</v>
      </c>
      <c r="AN39" s="58" t="str">
        <f t="shared" si="97"/>
        <v/>
      </c>
      <c r="AO39" s="58" t="str">
        <f t="shared" si="98"/>
        <v/>
      </c>
      <c r="AP39" s="58" t="str">
        <f t="shared" si="99"/>
        <v/>
      </c>
      <c r="AQ39" s="58" t="str">
        <f t="shared" si="100"/>
        <v/>
      </c>
      <c r="AR39" s="58" t="str">
        <f t="shared" si="101"/>
        <v/>
      </c>
      <c r="AS39" s="58" t="str">
        <f t="shared" si="102"/>
        <v/>
      </c>
      <c r="AT39" s="58" t="str">
        <f t="shared" si="103"/>
        <v/>
      </c>
      <c r="AU39" s="58" t="str">
        <f t="shared" si="104"/>
        <v/>
      </c>
      <c r="AV39" s="58" t="str">
        <f t="shared" si="105"/>
        <v/>
      </c>
      <c r="AW39" s="58" t="str">
        <f t="shared" si="106"/>
        <v/>
      </c>
      <c r="AX39" s="58" t="str">
        <f t="shared" si="107"/>
        <v/>
      </c>
      <c r="AY39" s="58" t="str">
        <f t="shared" si="108"/>
        <v/>
      </c>
      <c r="AZ39" s="58" t="str">
        <f t="shared" si="109"/>
        <v/>
      </c>
      <c r="BA39" s="58" t="str">
        <f t="shared" si="110"/>
        <v/>
      </c>
      <c r="BB39" s="58" t="str">
        <f t="shared" si="111"/>
        <v/>
      </c>
      <c r="BC39" s="58" t="str">
        <f t="shared" si="112"/>
        <v/>
      </c>
      <c r="BD39" s="58" t="str">
        <f t="shared" si="113"/>
        <v/>
      </c>
      <c r="BE39" s="58" t="str">
        <f t="shared" si="114"/>
        <v/>
      </c>
      <c r="BF39" s="58" t="str">
        <f t="shared" si="115"/>
        <v/>
      </c>
      <c r="BG39" s="58" t="str">
        <f t="shared" si="116"/>
        <v/>
      </c>
      <c r="BH39" s="58" t="str">
        <f t="shared" si="117"/>
        <v/>
      </c>
      <c r="BI39" s="58" t="str">
        <f t="shared" si="118"/>
        <v/>
      </c>
      <c r="BJ39" s="58" t="str">
        <f t="shared" si="119"/>
        <v/>
      </c>
      <c r="BK39" s="58" t="str">
        <f t="shared" si="120"/>
        <v/>
      </c>
      <c r="BL39" s="58" t="str">
        <f t="shared" si="121"/>
        <v/>
      </c>
      <c r="BM39" s="58" t="str">
        <f t="shared" si="122"/>
        <v/>
      </c>
      <c r="BN39" s="58" t="str">
        <f t="shared" si="123"/>
        <v/>
      </c>
      <c r="BO39" s="58" t="str">
        <f t="shared" si="124"/>
        <v/>
      </c>
      <c r="BP39" s="58" t="str">
        <f t="shared" si="125"/>
        <v/>
      </c>
      <c r="BQ39" s="58" t="str">
        <f t="shared" si="126"/>
        <v/>
      </c>
      <c r="BR39" s="58" t="str">
        <f t="shared" si="127"/>
        <v/>
      </c>
      <c r="BS39" s="58" t="str">
        <f t="shared" si="128"/>
        <v/>
      </c>
      <c r="BT39" s="58" t="str">
        <f t="shared" si="129"/>
        <v/>
      </c>
      <c r="BU39" s="58" t="str">
        <f t="shared" si="130"/>
        <v/>
      </c>
      <c r="BV39" s="58" t="str">
        <f t="shared" si="131"/>
        <v/>
      </c>
      <c r="BW39" s="58" t="str">
        <f t="shared" si="132"/>
        <v/>
      </c>
      <c r="BX39" s="58" t="str">
        <f t="shared" si="133"/>
        <v/>
      </c>
      <c r="BY39" s="58" t="str">
        <f t="shared" si="134"/>
        <v/>
      </c>
      <c r="BZ39" s="58" t="str">
        <f t="shared" si="135"/>
        <v/>
      </c>
      <c r="CA39" s="58" t="str">
        <f t="shared" si="136"/>
        <v/>
      </c>
      <c r="CB39" s="58" t="str">
        <f t="shared" si="137"/>
        <v/>
      </c>
      <c r="CC39" s="58" t="str">
        <f t="shared" si="138"/>
        <v/>
      </c>
      <c r="CD39" s="58" t="str">
        <f t="shared" si="78"/>
        <v/>
      </c>
      <c r="CE39" s="58" t="str">
        <f t="shared" si="79"/>
        <v/>
      </c>
      <c r="CF39" s="58" t="str">
        <f t="shared" si="80"/>
        <v/>
      </c>
      <c r="CG39" s="58" t="str">
        <f t="shared" si="81"/>
        <v/>
      </c>
      <c r="CH39" s="58" t="str">
        <f t="shared" si="82"/>
        <v/>
      </c>
      <c r="CI39" s="58" t="str">
        <f t="shared" si="83"/>
        <v/>
      </c>
      <c r="CJ39" s="58" t="str">
        <f t="shared" si="139"/>
        <v/>
      </c>
      <c r="CK39" s="58" t="str">
        <f t="shared" si="140"/>
        <v/>
      </c>
      <c r="CL39" s="58" t="str">
        <f t="shared" si="141"/>
        <v/>
      </c>
      <c r="CM39" s="58" t="str">
        <f t="shared" si="142"/>
        <v/>
      </c>
      <c r="CN39" s="58" t="str">
        <f t="shared" si="143"/>
        <v/>
      </c>
      <c r="CO39" s="58" t="str">
        <f t="shared" si="144"/>
        <v/>
      </c>
      <c r="CP39" s="58" t="str">
        <f t="shared" si="145"/>
        <v/>
      </c>
      <c r="CQ39" s="58" t="str">
        <f t="shared" si="146"/>
        <v/>
      </c>
      <c r="CR39" s="58" t="str">
        <f t="shared" si="147"/>
        <v/>
      </c>
      <c r="CS39" s="58" t="str">
        <f t="shared" si="148"/>
        <v/>
      </c>
      <c r="CT39" s="58" t="str">
        <f t="shared" si="149"/>
        <v/>
      </c>
      <c r="CU39" s="58" t="str">
        <f t="shared" si="150"/>
        <v/>
      </c>
      <c r="CV39" s="58" t="str">
        <f t="shared" si="151"/>
        <v/>
      </c>
      <c r="CW39" s="58" t="str">
        <f t="shared" si="152"/>
        <v/>
      </c>
      <c r="CX39" s="58" t="str">
        <f t="shared" si="153"/>
        <v/>
      </c>
      <c r="CY39" s="58" t="str">
        <f t="shared" si="154"/>
        <v/>
      </c>
      <c r="CZ39" s="58" t="str">
        <f t="shared" si="84"/>
        <v/>
      </c>
      <c r="DA39" s="58" t="str">
        <f t="shared" si="85"/>
        <v/>
      </c>
      <c r="DB39" s="58" t="str">
        <f t="shared" si="86"/>
        <v/>
      </c>
      <c r="DC39" s="58" t="str">
        <f t="shared" si="87"/>
        <v/>
      </c>
      <c r="DD39" s="60"/>
      <c r="DE39" s="123" t="s">
        <v>44</v>
      </c>
    </row>
    <row r="40" spans="1:113" ht="13.5" hidden="1" customHeight="1">
      <c r="A40" s="860"/>
      <c r="B40" s="861"/>
      <c r="C40" s="860"/>
      <c r="D40" s="864"/>
      <c r="E40" s="861"/>
      <c r="F40" s="867"/>
      <c r="G40" s="868"/>
      <c r="H40" s="869"/>
      <c r="I40" s="860"/>
      <c r="J40" s="861"/>
      <c r="K40" s="865"/>
      <c r="L40" s="866"/>
      <c r="M40" s="865"/>
      <c r="N40" s="866"/>
      <c r="O40" s="865"/>
      <c r="P40" s="866"/>
      <c r="Q40" s="860"/>
      <c r="R40" s="861"/>
      <c r="S40" s="860"/>
      <c r="T40" s="861"/>
      <c r="U40" s="862"/>
      <c r="V40" s="863"/>
      <c r="W40" s="860"/>
      <c r="X40" s="864"/>
      <c r="Y40" s="860"/>
      <c r="Z40" s="861"/>
      <c r="AA40" s="860"/>
      <c r="AB40" s="861"/>
      <c r="AC40" s="860"/>
      <c r="AD40" s="861"/>
      <c r="AE40" s="47" t="str">
        <f>IF(AND(Q40="○",O40="",Y40=""),"A","")</f>
        <v/>
      </c>
      <c r="AF40" s="47" t="str">
        <f>IF(AND(Q40="○",O40="",Y40="○"),"B","")</f>
        <v/>
      </c>
      <c r="AG40" s="47" t="str">
        <f t="shared" si="90"/>
        <v/>
      </c>
      <c r="AH40" s="47" t="str">
        <f t="shared" si="91"/>
        <v/>
      </c>
      <c r="AI40" s="47" t="str">
        <f>IF(AND(S40="○",O40="",Y40=""),"E","")</f>
        <v/>
      </c>
      <c r="AJ40" s="47" t="str">
        <f>IF(AND(S40="○",O40="",Y40="○"),"F","")</f>
        <v/>
      </c>
      <c r="AK40" s="47" t="str">
        <f t="shared" si="94"/>
        <v/>
      </c>
      <c r="AL40" s="47" t="str">
        <f t="shared" si="95"/>
        <v/>
      </c>
      <c r="AM40" s="58" t="str">
        <f t="shared" si="96"/>
        <v>○</v>
      </c>
      <c r="AN40" s="58" t="str">
        <f>IF(AND($I40="５歳",$M40="標準",$O40="",$Y40="",$AM40="○"),"○","")</f>
        <v/>
      </c>
      <c r="AO40" s="58" t="str">
        <f>IF(AND($I40="４歳",$M40="標準",$O40="",$Y40="",$AM40="○"),"○","")</f>
        <v/>
      </c>
      <c r="AP40" s="58" t="str">
        <f>IF(AND($I40="３歳",$M40="標準",$O40="",$Y40="",$AM40="○"),"○","")</f>
        <v/>
      </c>
      <c r="AQ40" s="58" t="str">
        <f>IF(AND($I40="２歳",$M40="標準",$O40="",$Y40="",$AM40="○"),"○","")</f>
        <v/>
      </c>
      <c r="AR40" s="58" t="str">
        <f>IF(AND($I40="１歳",$M40="標準",$O40="",$Y40="",$AM40="○"),"○","")</f>
        <v/>
      </c>
      <c r="AS40" s="58" t="str">
        <f>IF(AND($I40="乳児",$M40="標準",$O40="",$Y40="",$AM40="○"),"○","")</f>
        <v/>
      </c>
      <c r="AT40" s="58" t="str">
        <f>IF(AND($I40="５歳",$M40="標準",$O40="",$Y40="○",$AM40="○"),"○","")</f>
        <v/>
      </c>
      <c r="AU40" s="58" t="str">
        <f>IF(AND($I40="４歳",$M40="標準",$O40="",$Y40="○",$AM40="○"),"○","")</f>
        <v/>
      </c>
      <c r="AV40" s="58" t="str">
        <f>IF(AND($I40="３歳",$M40="標準",$O40="",$Y40="○",$AM40="○"),"○","")</f>
        <v/>
      </c>
      <c r="AW40" s="58" t="str">
        <f>IF(AND($I40="５歳",$M40="標準",$O40="○",$Y40="",$AM40="○"),"○","")</f>
        <v/>
      </c>
      <c r="AX40" s="58" t="str">
        <f>IF(AND($I40="４歳",$M40="標準",$O40="○",$Y40="",$AM40="○"),"○","")</f>
        <v/>
      </c>
      <c r="AY40" s="58" t="str">
        <f>IF(AND($I40="３歳",$M40="標準",$O40="○",$Y40="",$AM40="○"),"○","")</f>
        <v/>
      </c>
      <c r="AZ40" s="58" t="str">
        <f>IF(AND($I40="２歳",$M40="標準",$O40="○",$Y40="",$AM40="○"),"○","")</f>
        <v/>
      </c>
      <c r="BA40" s="58" t="str">
        <f>IF(AND($I40="１歳",$M40="標準",$O40="○",$Y40="",$AM40="○"),"○","")</f>
        <v/>
      </c>
      <c r="BB40" s="58" t="str">
        <f>IF(AND($I40="乳児",$M40="標準",$O40="○",$Y40="",$AM40="○"),"○","")</f>
        <v/>
      </c>
      <c r="BC40" s="58" t="str">
        <f>IF(AND($I40="５歳",$M40="標準",$O40="○",$Y40="○",$AM40="○"),"○","")</f>
        <v/>
      </c>
      <c r="BD40" s="58" t="str">
        <f>IF(AND($I40="４歳",$M40="標準",$O40="○",$Y40="○",$AM40="○"),"○","")</f>
        <v/>
      </c>
      <c r="BE40" s="58" t="str">
        <f>IF(AND($I40="３歳",$M40="標準",$O40="○",$Y40="○",$AM40="○"),"○","")</f>
        <v/>
      </c>
      <c r="BF40" s="58" t="str">
        <f t="shared" si="115"/>
        <v/>
      </c>
      <c r="BG40" s="58" t="str">
        <f t="shared" si="116"/>
        <v/>
      </c>
      <c r="BH40" s="58" t="str">
        <f t="shared" si="117"/>
        <v/>
      </c>
      <c r="BI40" s="58" t="str">
        <f t="shared" si="118"/>
        <v/>
      </c>
      <c r="BJ40" s="58" t="str">
        <f t="shared" si="119"/>
        <v/>
      </c>
      <c r="BK40" s="58" t="str">
        <f t="shared" si="120"/>
        <v/>
      </c>
      <c r="BL40" s="58" t="str">
        <f t="shared" si="121"/>
        <v/>
      </c>
      <c r="BM40" s="58" t="str">
        <f t="shared" si="122"/>
        <v/>
      </c>
      <c r="BN40" s="58" t="str">
        <f t="shared" si="123"/>
        <v/>
      </c>
      <c r="BO40" s="58" t="str">
        <f t="shared" si="124"/>
        <v/>
      </c>
      <c r="BP40" s="58" t="str">
        <f t="shared" si="125"/>
        <v/>
      </c>
      <c r="BQ40" s="58" t="str">
        <f t="shared" si="126"/>
        <v/>
      </c>
      <c r="BR40" s="58" t="str">
        <f t="shared" si="127"/>
        <v/>
      </c>
      <c r="BS40" s="58" t="str">
        <f t="shared" si="128"/>
        <v/>
      </c>
      <c r="BT40" s="58" t="str">
        <f t="shared" si="129"/>
        <v/>
      </c>
      <c r="BU40" s="58" t="str">
        <f t="shared" si="130"/>
        <v/>
      </c>
      <c r="BV40" s="58" t="str">
        <f t="shared" si="131"/>
        <v/>
      </c>
      <c r="BW40" s="58" t="str">
        <f t="shared" si="132"/>
        <v/>
      </c>
      <c r="BX40" s="58" t="str">
        <f t="shared" si="133"/>
        <v/>
      </c>
      <c r="BY40" s="58" t="str">
        <f t="shared" si="134"/>
        <v/>
      </c>
      <c r="BZ40" s="58" t="str">
        <f t="shared" si="135"/>
        <v/>
      </c>
      <c r="CA40" s="58" t="str">
        <f t="shared" si="136"/>
        <v/>
      </c>
      <c r="CB40" s="58" t="str">
        <f t="shared" si="137"/>
        <v/>
      </c>
      <c r="CC40" s="58" t="str">
        <f t="shared" si="138"/>
        <v/>
      </c>
      <c r="CD40" s="58" t="str">
        <f t="shared" si="78"/>
        <v/>
      </c>
      <c r="CE40" s="58" t="str">
        <f t="shared" si="79"/>
        <v/>
      </c>
      <c r="CF40" s="58" t="str">
        <f t="shared" si="80"/>
        <v/>
      </c>
      <c r="CG40" s="58" t="str">
        <f t="shared" si="81"/>
        <v/>
      </c>
      <c r="CH40" s="58" t="str">
        <f t="shared" si="82"/>
        <v/>
      </c>
      <c r="CI40" s="58" t="str">
        <f t="shared" si="83"/>
        <v/>
      </c>
      <c r="CJ40" s="58" t="str">
        <f t="shared" si="139"/>
        <v/>
      </c>
      <c r="CK40" s="58" t="str">
        <f t="shared" si="140"/>
        <v/>
      </c>
      <c r="CL40" s="58" t="str">
        <f t="shared" si="141"/>
        <v/>
      </c>
      <c r="CM40" s="58" t="str">
        <f t="shared" si="142"/>
        <v/>
      </c>
      <c r="CN40" s="58" t="str">
        <f t="shared" si="143"/>
        <v/>
      </c>
      <c r="CO40" s="58" t="str">
        <f t="shared" si="144"/>
        <v/>
      </c>
      <c r="CP40" s="58" t="str">
        <f t="shared" si="145"/>
        <v/>
      </c>
      <c r="CQ40" s="58" t="str">
        <f t="shared" si="146"/>
        <v/>
      </c>
      <c r="CR40" s="58" t="str">
        <f t="shared" si="147"/>
        <v/>
      </c>
      <c r="CS40" s="58" t="str">
        <f t="shared" si="148"/>
        <v/>
      </c>
      <c r="CT40" s="58" t="str">
        <f t="shared" si="149"/>
        <v/>
      </c>
      <c r="CU40" s="58" t="str">
        <f t="shared" si="150"/>
        <v/>
      </c>
      <c r="CV40" s="58" t="str">
        <f t="shared" si="151"/>
        <v/>
      </c>
      <c r="CW40" s="58" t="str">
        <f t="shared" si="152"/>
        <v/>
      </c>
      <c r="CX40" s="58" t="str">
        <f t="shared" si="153"/>
        <v/>
      </c>
      <c r="CY40" s="58" t="str">
        <f t="shared" si="154"/>
        <v/>
      </c>
      <c r="CZ40" s="58" t="str">
        <f t="shared" si="84"/>
        <v/>
      </c>
      <c r="DA40" s="58" t="str">
        <f t="shared" si="85"/>
        <v/>
      </c>
      <c r="DB40" s="58" t="str">
        <f t="shared" si="86"/>
        <v/>
      </c>
      <c r="DC40" s="58" t="str">
        <f t="shared" si="87"/>
        <v/>
      </c>
      <c r="DD40" s="59" t="s">
        <v>148</v>
      </c>
      <c r="DE40" s="59" t="s">
        <v>59</v>
      </c>
      <c r="DF40" s="60" t="s">
        <v>60</v>
      </c>
      <c r="DG40" s="123" t="s">
        <v>41</v>
      </c>
      <c r="DH40" s="123" t="s">
        <v>42</v>
      </c>
      <c r="DI40" s="123" t="s">
        <v>43</v>
      </c>
    </row>
    <row r="41" spans="1:113" ht="13.5" hidden="1" customHeight="1">
      <c r="A41" s="860"/>
      <c r="B41" s="861"/>
      <c r="C41" s="860"/>
      <c r="D41" s="864"/>
      <c r="E41" s="861"/>
      <c r="F41" s="860"/>
      <c r="G41" s="864"/>
      <c r="H41" s="861"/>
      <c r="I41" s="860"/>
      <c r="J41" s="861"/>
      <c r="K41" s="865"/>
      <c r="L41" s="866"/>
      <c r="M41" s="865"/>
      <c r="N41" s="866"/>
      <c r="O41" s="865"/>
      <c r="P41" s="866"/>
      <c r="Q41" s="860"/>
      <c r="R41" s="861"/>
      <c r="S41" s="860"/>
      <c r="T41" s="861"/>
      <c r="U41" s="862"/>
      <c r="V41" s="863"/>
      <c r="W41" s="860"/>
      <c r="X41" s="864"/>
      <c r="Y41" s="860"/>
      <c r="Z41" s="861"/>
      <c r="AA41" s="860"/>
      <c r="AB41" s="861"/>
      <c r="AC41" s="860"/>
      <c r="AD41" s="861"/>
      <c r="AE41" s="47" t="str">
        <f t="shared" ref="AE41:AE44" si="159">IF(AND(Q41="○",O41="",Y41=""),"A","")</f>
        <v/>
      </c>
      <c r="AF41" s="47" t="str">
        <f t="shared" ref="AF41:AF44" si="160">IF(AND(Q41="○",O41="",Y41="○"),"B","")</f>
        <v/>
      </c>
      <c r="AG41" s="47" t="str">
        <f t="shared" si="90"/>
        <v/>
      </c>
      <c r="AH41" s="47" t="str">
        <f t="shared" si="91"/>
        <v/>
      </c>
      <c r="AI41" s="47" t="str">
        <f t="shared" ref="AI41:AI44" si="161">IF(AND(S41="○",O41="",Y41=""),"E","")</f>
        <v/>
      </c>
      <c r="AJ41" s="47" t="str">
        <f t="shared" ref="AJ41:AJ44" si="162">IF(AND(S41="○",O41="",Y41="○"),"F","")</f>
        <v/>
      </c>
      <c r="AK41" s="47" t="str">
        <f t="shared" si="94"/>
        <v/>
      </c>
      <c r="AL41" s="47" t="str">
        <f t="shared" si="95"/>
        <v/>
      </c>
      <c r="AM41" s="58" t="str">
        <f t="shared" si="96"/>
        <v>○</v>
      </c>
      <c r="AN41" s="58" t="str">
        <f t="shared" si="97"/>
        <v/>
      </c>
      <c r="AO41" s="58" t="str">
        <f t="shared" si="98"/>
        <v/>
      </c>
      <c r="AP41" s="58" t="str">
        <f t="shared" si="99"/>
        <v/>
      </c>
      <c r="AQ41" s="58" t="str">
        <f t="shared" si="100"/>
        <v/>
      </c>
      <c r="AR41" s="58" t="str">
        <f t="shared" si="101"/>
        <v/>
      </c>
      <c r="AS41" s="58" t="str">
        <f t="shared" si="102"/>
        <v/>
      </c>
      <c r="AT41" s="58" t="str">
        <f t="shared" si="103"/>
        <v/>
      </c>
      <c r="AU41" s="58" t="str">
        <f t="shared" si="104"/>
        <v/>
      </c>
      <c r="AV41" s="58" t="str">
        <f t="shared" si="105"/>
        <v/>
      </c>
      <c r="AW41" s="58" t="str">
        <f t="shared" si="106"/>
        <v/>
      </c>
      <c r="AX41" s="58" t="str">
        <f t="shared" si="107"/>
        <v/>
      </c>
      <c r="AY41" s="58" t="str">
        <f t="shared" si="108"/>
        <v/>
      </c>
      <c r="AZ41" s="58" t="str">
        <f t="shared" si="109"/>
        <v/>
      </c>
      <c r="BA41" s="58" t="str">
        <f t="shared" si="110"/>
        <v/>
      </c>
      <c r="BB41" s="58" t="str">
        <f t="shared" si="111"/>
        <v/>
      </c>
      <c r="BC41" s="58" t="str">
        <f t="shared" si="112"/>
        <v/>
      </c>
      <c r="BD41" s="58" t="str">
        <f t="shared" si="113"/>
        <v/>
      </c>
      <c r="BE41" s="58" t="str">
        <f t="shared" si="114"/>
        <v/>
      </c>
      <c r="BF41" s="58" t="str">
        <f t="shared" si="115"/>
        <v/>
      </c>
      <c r="BG41" s="58" t="str">
        <f t="shared" si="116"/>
        <v/>
      </c>
      <c r="BH41" s="58" t="str">
        <f t="shared" si="117"/>
        <v/>
      </c>
      <c r="BI41" s="58" t="str">
        <f t="shared" si="118"/>
        <v/>
      </c>
      <c r="BJ41" s="58" t="str">
        <f t="shared" si="119"/>
        <v/>
      </c>
      <c r="BK41" s="58" t="str">
        <f t="shared" si="120"/>
        <v/>
      </c>
      <c r="BL41" s="58" t="str">
        <f t="shared" si="121"/>
        <v/>
      </c>
      <c r="BM41" s="58" t="str">
        <f t="shared" si="122"/>
        <v/>
      </c>
      <c r="BN41" s="58" t="str">
        <f t="shared" si="123"/>
        <v/>
      </c>
      <c r="BO41" s="58" t="str">
        <f t="shared" si="124"/>
        <v/>
      </c>
      <c r="BP41" s="58" t="str">
        <f t="shared" si="125"/>
        <v/>
      </c>
      <c r="BQ41" s="58" t="str">
        <f t="shared" si="126"/>
        <v/>
      </c>
      <c r="BR41" s="58" t="str">
        <f t="shared" si="127"/>
        <v/>
      </c>
      <c r="BS41" s="58" t="str">
        <f t="shared" si="128"/>
        <v/>
      </c>
      <c r="BT41" s="58" t="str">
        <f t="shared" si="129"/>
        <v/>
      </c>
      <c r="BU41" s="58" t="str">
        <f t="shared" si="130"/>
        <v/>
      </c>
      <c r="BV41" s="58" t="str">
        <f t="shared" si="131"/>
        <v/>
      </c>
      <c r="BW41" s="58" t="str">
        <f t="shared" si="132"/>
        <v/>
      </c>
      <c r="BX41" s="58" t="str">
        <f t="shared" si="133"/>
        <v/>
      </c>
      <c r="BY41" s="58" t="str">
        <f t="shared" si="134"/>
        <v/>
      </c>
      <c r="BZ41" s="58" t="str">
        <f t="shared" si="135"/>
        <v/>
      </c>
      <c r="CA41" s="58" t="str">
        <f t="shared" si="136"/>
        <v/>
      </c>
      <c r="CB41" s="58" t="str">
        <f t="shared" si="137"/>
        <v/>
      </c>
      <c r="CC41" s="58" t="str">
        <f t="shared" si="138"/>
        <v/>
      </c>
      <c r="CD41" s="58" t="str">
        <f t="shared" si="78"/>
        <v/>
      </c>
      <c r="CE41" s="58" t="str">
        <f t="shared" si="79"/>
        <v/>
      </c>
      <c r="CF41" s="58" t="str">
        <f t="shared" si="80"/>
        <v/>
      </c>
      <c r="CG41" s="58" t="str">
        <f t="shared" si="81"/>
        <v/>
      </c>
      <c r="CH41" s="58" t="str">
        <f t="shared" si="82"/>
        <v/>
      </c>
      <c r="CI41" s="58" t="str">
        <f t="shared" si="83"/>
        <v/>
      </c>
      <c r="CJ41" s="58" t="str">
        <f t="shared" si="139"/>
        <v/>
      </c>
      <c r="CK41" s="58" t="str">
        <f t="shared" si="140"/>
        <v/>
      </c>
      <c r="CL41" s="58" t="str">
        <f t="shared" si="141"/>
        <v/>
      </c>
      <c r="CM41" s="58" t="str">
        <f t="shared" si="142"/>
        <v/>
      </c>
      <c r="CN41" s="58" t="str">
        <f t="shared" si="143"/>
        <v/>
      </c>
      <c r="CO41" s="58" t="str">
        <f t="shared" si="144"/>
        <v/>
      </c>
      <c r="CP41" s="58" t="str">
        <f t="shared" si="145"/>
        <v/>
      </c>
      <c r="CQ41" s="58" t="str">
        <f t="shared" si="146"/>
        <v/>
      </c>
      <c r="CR41" s="58" t="str">
        <f t="shared" si="147"/>
        <v/>
      </c>
      <c r="CS41" s="58" t="str">
        <f t="shared" si="148"/>
        <v/>
      </c>
      <c r="CT41" s="58" t="str">
        <f t="shared" si="149"/>
        <v/>
      </c>
      <c r="CU41" s="58" t="str">
        <f t="shared" si="150"/>
        <v/>
      </c>
      <c r="CV41" s="58" t="str">
        <f t="shared" si="151"/>
        <v/>
      </c>
      <c r="CW41" s="58" t="str">
        <f t="shared" si="152"/>
        <v/>
      </c>
      <c r="CX41" s="58" t="str">
        <f t="shared" si="153"/>
        <v/>
      </c>
      <c r="CY41" s="58" t="str">
        <f t="shared" si="154"/>
        <v/>
      </c>
      <c r="CZ41" s="58" t="str">
        <f t="shared" si="84"/>
        <v/>
      </c>
      <c r="DA41" s="58" t="str">
        <f t="shared" si="85"/>
        <v/>
      </c>
      <c r="DB41" s="58" t="str">
        <f t="shared" si="86"/>
        <v/>
      </c>
      <c r="DC41" s="58" t="str">
        <f t="shared" si="87"/>
        <v/>
      </c>
      <c r="DD41" s="123" t="s">
        <v>11</v>
      </c>
      <c r="DE41" s="123" t="s">
        <v>48</v>
      </c>
      <c r="DF41" s="123" t="s">
        <v>12</v>
      </c>
    </row>
    <row r="42" spans="1:113" ht="13.5" hidden="1" customHeight="1">
      <c r="A42" s="860"/>
      <c r="B42" s="861"/>
      <c r="C42" s="860"/>
      <c r="D42" s="864"/>
      <c r="E42" s="861"/>
      <c r="F42" s="860"/>
      <c r="G42" s="864"/>
      <c r="H42" s="861"/>
      <c r="I42" s="860"/>
      <c r="J42" s="861"/>
      <c r="K42" s="865"/>
      <c r="L42" s="866"/>
      <c r="M42" s="865"/>
      <c r="N42" s="866"/>
      <c r="O42" s="865"/>
      <c r="P42" s="866"/>
      <c r="Q42" s="860"/>
      <c r="R42" s="861"/>
      <c r="S42" s="860"/>
      <c r="T42" s="861"/>
      <c r="U42" s="862"/>
      <c r="V42" s="863"/>
      <c r="W42" s="860"/>
      <c r="X42" s="864"/>
      <c r="Y42" s="860"/>
      <c r="Z42" s="861"/>
      <c r="AA42" s="860"/>
      <c r="AB42" s="861"/>
      <c r="AC42" s="860"/>
      <c r="AD42" s="861"/>
      <c r="AE42" s="47" t="str">
        <f t="shared" si="159"/>
        <v/>
      </c>
      <c r="AF42" s="47" t="str">
        <f t="shared" si="160"/>
        <v/>
      </c>
      <c r="AG42" s="47" t="str">
        <f t="shared" si="90"/>
        <v/>
      </c>
      <c r="AH42" s="47" t="str">
        <f t="shared" si="91"/>
        <v/>
      </c>
      <c r="AI42" s="47" t="str">
        <f t="shared" si="161"/>
        <v/>
      </c>
      <c r="AJ42" s="47" t="str">
        <f t="shared" si="162"/>
        <v/>
      </c>
      <c r="AK42" s="47" t="str">
        <f t="shared" si="94"/>
        <v/>
      </c>
      <c r="AL42" s="47" t="str">
        <f t="shared" si="95"/>
        <v/>
      </c>
      <c r="AM42" s="58" t="str">
        <f t="shared" si="96"/>
        <v>○</v>
      </c>
      <c r="AN42" s="58" t="str">
        <f t="shared" si="97"/>
        <v/>
      </c>
      <c r="AO42" s="58" t="str">
        <f t="shared" si="98"/>
        <v/>
      </c>
      <c r="AP42" s="58" t="str">
        <f t="shared" si="99"/>
        <v/>
      </c>
      <c r="AQ42" s="58" t="str">
        <f t="shared" si="100"/>
        <v/>
      </c>
      <c r="AR42" s="58" t="str">
        <f t="shared" si="101"/>
        <v/>
      </c>
      <c r="AS42" s="58" t="str">
        <f t="shared" si="102"/>
        <v/>
      </c>
      <c r="AT42" s="58" t="str">
        <f t="shared" si="103"/>
        <v/>
      </c>
      <c r="AU42" s="58" t="str">
        <f t="shared" si="104"/>
        <v/>
      </c>
      <c r="AV42" s="58" t="str">
        <f t="shared" si="105"/>
        <v/>
      </c>
      <c r="AW42" s="58" t="str">
        <f t="shared" si="106"/>
        <v/>
      </c>
      <c r="AX42" s="58" t="str">
        <f t="shared" si="107"/>
        <v/>
      </c>
      <c r="AY42" s="58" t="str">
        <f t="shared" si="108"/>
        <v/>
      </c>
      <c r="AZ42" s="58" t="str">
        <f t="shared" si="109"/>
        <v/>
      </c>
      <c r="BA42" s="58" t="str">
        <f t="shared" si="110"/>
        <v/>
      </c>
      <c r="BB42" s="58" t="str">
        <f t="shared" si="111"/>
        <v/>
      </c>
      <c r="BC42" s="58" t="str">
        <f t="shared" si="112"/>
        <v/>
      </c>
      <c r="BD42" s="58" t="str">
        <f t="shared" si="113"/>
        <v/>
      </c>
      <c r="BE42" s="58" t="str">
        <f t="shared" si="114"/>
        <v/>
      </c>
      <c r="BF42" s="58" t="str">
        <f t="shared" si="115"/>
        <v/>
      </c>
      <c r="BG42" s="58" t="str">
        <f t="shared" si="116"/>
        <v/>
      </c>
      <c r="BH42" s="58" t="str">
        <f t="shared" si="117"/>
        <v/>
      </c>
      <c r="BI42" s="58" t="str">
        <f t="shared" si="118"/>
        <v/>
      </c>
      <c r="BJ42" s="58" t="str">
        <f t="shared" si="119"/>
        <v/>
      </c>
      <c r="BK42" s="58" t="str">
        <f t="shared" si="120"/>
        <v/>
      </c>
      <c r="BL42" s="58" t="str">
        <f t="shared" si="121"/>
        <v/>
      </c>
      <c r="BM42" s="58" t="str">
        <f t="shared" si="122"/>
        <v/>
      </c>
      <c r="BN42" s="58" t="str">
        <f t="shared" si="123"/>
        <v/>
      </c>
      <c r="BO42" s="58" t="str">
        <f t="shared" si="124"/>
        <v/>
      </c>
      <c r="BP42" s="58" t="str">
        <f t="shared" si="125"/>
        <v/>
      </c>
      <c r="BQ42" s="58" t="str">
        <f t="shared" si="126"/>
        <v/>
      </c>
      <c r="BR42" s="58" t="str">
        <f t="shared" si="127"/>
        <v/>
      </c>
      <c r="BS42" s="58" t="str">
        <f t="shared" si="128"/>
        <v/>
      </c>
      <c r="BT42" s="58" t="str">
        <f t="shared" si="129"/>
        <v/>
      </c>
      <c r="BU42" s="58" t="str">
        <f t="shared" si="130"/>
        <v/>
      </c>
      <c r="BV42" s="58" t="str">
        <f t="shared" si="131"/>
        <v/>
      </c>
      <c r="BW42" s="58" t="str">
        <f t="shared" si="132"/>
        <v/>
      </c>
      <c r="BX42" s="58" t="str">
        <f t="shared" si="133"/>
        <v/>
      </c>
      <c r="BY42" s="58" t="str">
        <f t="shared" si="134"/>
        <v/>
      </c>
      <c r="BZ42" s="58" t="str">
        <f t="shared" si="135"/>
        <v/>
      </c>
      <c r="CA42" s="58" t="str">
        <f t="shared" si="136"/>
        <v/>
      </c>
      <c r="CB42" s="58" t="str">
        <f t="shared" si="137"/>
        <v/>
      </c>
      <c r="CC42" s="58" t="str">
        <f t="shared" si="138"/>
        <v/>
      </c>
      <c r="CD42" s="58" t="str">
        <f t="shared" si="78"/>
        <v/>
      </c>
      <c r="CE42" s="58" t="str">
        <f t="shared" si="79"/>
        <v/>
      </c>
      <c r="CF42" s="58" t="str">
        <f t="shared" si="80"/>
        <v/>
      </c>
      <c r="CG42" s="58" t="str">
        <f t="shared" si="81"/>
        <v/>
      </c>
      <c r="CH42" s="58" t="str">
        <f t="shared" si="82"/>
        <v/>
      </c>
      <c r="CI42" s="58" t="str">
        <f t="shared" si="83"/>
        <v/>
      </c>
      <c r="CJ42" s="58" t="str">
        <f t="shared" si="139"/>
        <v/>
      </c>
      <c r="CK42" s="58" t="str">
        <f t="shared" si="140"/>
        <v/>
      </c>
      <c r="CL42" s="58" t="str">
        <f t="shared" si="141"/>
        <v/>
      </c>
      <c r="CM42" s="58" t="str">
        <f t="shared" si="142"/>
        <v/>
      </c>
      <c r="CN42" s="58" t="str">
        <f t="shared" si="143"/>
        <v/>
      </c>
      <c r="CO42" s="58" t="str">
        <f t="shared" si="144"/>
        <v/>
      </c>
      <c r="CP42" s="58" t="str">
        <f t="shared" si="145"/>
        <v/>
      </c>
      <c r="CQ42" s="58" t="str">
        <f t="shared" si="146"/>
        <v/>
      </c>
      <c r="CR42" s="58" t="str">
        <f t="shared" si="147"/>
        <v/>
      </c>
      <c r="CS42" s="58" t="str">
        <f t="shared" si="148"/>
        <v/>
      </c>
      <c r="CT42" s="58" t="str">
        <f t="shared" si="149"/>
        <v/>
      </c>
      <c r="CU42" s="58" t="str">
        <f t="shared" si="150"/>
        <v/>
      </c>
      <c r="CV42" s="58" t="str">
        <f t="shared" si="151"/>
        <v/>
      </c>
      <c r="CW42" s="58" t="str">
        <f t="shared" si="152"/>
        <v/>
      </c>
      <c r="CX42" s="58" t="str">
        <f t="shared" si="153"/>
        <v/>
      </c>
      <c r="CY42" s="58" t="str">
        <f t="shared" si="154"/>
        <v/>
      </c>
      <c r="CZ42" s="58" t="str">
        <f t="shared" si="84"/>
        <v/>
      </c>
      <c r="DA42" s="58" t="str">
        <f t="shared" si="85"/>
        <v/>
      </c>
      <c r="DB42" s="58" t="str">
        <f t="shared" si="86"/>
        <v/>
      </c>
      <c r="DC42" s="58" t="str">
        <f t="shared" si="87"/>
        <v/>
      </c>
      <c r="DD42" s="60" t="s">
        <v>46</v>
      </c>
      <c r="DE42" s="123" t="s">
        <v>47</v>
      </c>
      <c r="DF42" s="123" t="s">
        <v>261</v>
      </c>
    </row>
    <row r="43" spans="1:113" ht="13.5" hidden="1" customHeight="1">
      <c r="A43" s="860"/>
      <c r="B43" s="861"/>
      <c r="C43" s="860"/>
      <c r="D43" s="864"/>
      <c r="E43" s="861"/>
      <c r="F43" s="860"/>
      <c r="G43" s="864"/>
      <c r="H43" s="861"/>
      <c r="I43" s="860"/>
      <c r="J43" s="861"/>
      <c r="K43" s="865"/>
      <c r="L43" s="866"/>
      <c r="M43" s="865"/>
      <c r="N43" s="866"/>
      <c r="O43" s="865"/>
      <c r="P43" s="866"/>
      <c r="Q43" s="860"/>
      <c r="R43" s="861"/>
      <c r="S43" s="860"/>
      <c r="T43" s="861"/>
      <c r="U43" s="862"/>
      <c r="V43" s="863"/>
      <c r="W43" s="860"/>
      <c r="X43" s="864"/>
      <c r="Y43" s="860"/>
      <c r="Z43" s="861"/>
      <c r="AA43" s="860"/>
      <c r="AB43" s="861"/>
      <c r="AC43" s="860"/>
      <c r="AD43" s="861"/>
      <c r="AE43" s="47" t="str">
        <f t="shared" si="159"/>
        <v/>
      </c>
      <c r="AF43" s="47" t="str">
        <f t="shared" si="160"/>
        <v/>
      </c>
      <c r="AG43" s="47" t="str">
        <f t="shared" si="90"/>
        <v/>
      </c>
      <c r="AH43" s="47" t="str">
        <f t="shared" si="91"/>
        <v/>
      </c>
      <c r="AI43" s="47" t="str">
        <f t="shared" si="161"/>
        <v/>
      </c>
      <c r="AJ43" s="47" t="str">
        <f t="shared" si="162"/>
        <v/>
      </c>
      <c r="AK43" s="47" t="str">
        <f t="shared" si="94"/>
        <v/>
      </c>
      <c r="AL43" s="47" t="str">
        <f t="shared" si="95"/>
        <v/>
      </c>
      <c r="AM43" s="58" t="str">
        <f t="shared" si="96"/>
        <v>○</v>
      </c>
      <c r="AN43" s="58" t="str">
        <f t="shared" si="97"/>
        <v/>
      </c>
      <c r="AO43" s="58" t="str">
        <f t="shared" si="98"/>
        <v/>
      </c>
      <c r="AP43" s="58" t="str">
        <f t="shared" si="99"/>
        <v/>
      </c>
      <c r="AQ43" s="58" t="str">
        <f t="shared" si="100"/>
        <v/>
      </c>
      <c r="AR43" s="58" t="str">
        <f t="shared" si="101"/>
        <v/>
      </c>
      <c r="AS43" s="58" t="str">
        <f t="shared" si="102"/>
        <v/>
      </c>
      <c r="AT43" s="58" t="str">
        <f t="shared" si="103"/>
        <v/>
      </c>
      <c r="AU43" s="58" t="str">
        <f t="shared" si="104"/>
        <v/>
      </c>
      <c r="AV43" s="58" t="str">
        <f t="shared" si="105"/>
        <v/>
      </c>
      <c r="AW43" s="58" t="str">
        <f t="shared" si="106"/>
        <v/>
      </c>
      <c r="AX43" s="58" t="str">
        <f t="shared" si="107"/>
        <v/>
      </c>
      <c r="AY43" s="58" t="str">
        <f t="shared" si="108"/>
        <v/>
      </c>
      <c r="AZ43" s="58" t="str">
        <f t="shared" si="109"/>
        <v/>
      </c>
      <c r="BA43" s="58" t="str">
        <f t="shared" si="110"/>
        <v/>
      </c>
      <c r="BB43" s="58" t="str">
        <f t="shared" si="111"/>
        <v/>
      </c>
      <c r="BC43" s="58" t="str">
        <f t="shared" si="112"/>
        <v/>
      </c>
      <c r="BD43" s="58" t="str">
        <f t="shared" si="113"/>
        <v/>
      </c>
      <c r="BE43" s="58" t="str">
        <f t="shared" si="114"/>
        <v/>
      </c>
      <c r="BF43" s="58" t="str">
        <f t="shared" si="115"/>
        <v/>
      </c>
      <c r="BG43" s="58" t="str">
        <f t="shared" si="116"/>
        <v/>
      </c>
      <c r="BH43" s="58" t="str">
        <f t="shared" si="117"/>
        <v/>
      </c>
      <c r="BI43" s="58" t="str">
        <f t="shared" si="118"/>
        <v/>
      </c>
      <c r="BJ43" s="58" t="str">
        <f t="shared" si="119"/>
        <v/>
      </c>
      <c r="BK43" s="58" t="str">
        <f t="shared" si="120"/>
        <v/>
      </c>
      <c r="BL43" s="58" t="str">
        <f t="shared" si="121"/>
        <v/>
      </c>
      <c r="BM43" s="58" t="str">
        <f t="shared" si="122"/>
        <v/>
      </c>
      <c r="BN43" s="58" t="str">
        <f t="shared" si="123"/>
        <v/>
      </c>
      <c r="BO43" s="58" t="str">
        <f t="shared" si="124"/>
        <v/>
      </c>
      <c r="BP43" s="58" t="str">
        <f t="shared" si="125"/>
        <v/>
      </c>
      <c r="BQ43" s="58" t="str">
        <f t="shared" si="126"/>
        <v/>
      </c>
      <c r="BR43" s="58" t="str">
        <f t="shared" si="127"/>
        <v/>
      </c>
      <c r="BS43" s="58" t="str">
        <f t="shared" si="128"/>
        <v/>
      </c>
      <c r="BT43" s="58" t="str">
        <f t="shared" si="129"/>
        <v/>
      </c>
      <c r="BU43" s="58" t="str">
        <f t="shared" si="130"/>
        <v/>
      </c>
      <c r="BV43" s="58" t="str">
        <f t="shared" si="131"/>
        <v/>
      </c>
      <c r="BW43" s="58" t="str">
        <f t="shared" si="132"/>
        <v/>
      </c>
      <c r="BX43" s="58" t="str">
        <f t="shared" si="133"/>
        <v/>
      </c>
      <c r="BY43" s="58" t="str">
        <f t="shared" si="134"/>
        <v/>
      </c>
      <c r="BZ43" s="58" t="str">
        <f t="shared" si="135"/>
        <v/>
      </c>
      <c r="CA43" s="58" t="str">
        <f t="shared" si="136"/>
        <v/>
      </c>
      <c r="CB43" s="58" t="str">
        <f t="shared" si="137"/>
        <v/>
      </c>
      <c r="CC43" s="58" t="str">
        <f t="shared" si="138"/>
        <v/>
      </c>
      <c r="CD43" s="58" t="str">
        <f t="shared" si="78"/>
        <v/>
      </c>
      <c r="CE43" s="58" t="str">
        <f t="shared" si="79"/>
        <v/>
      </c>
      <c r="CF43" s="58" t="str">
        <f t="shared" si="80"/>
        <v/>
      </c>
      <c r="CG43" s="58" t="str">
        <f t="shared" si="81"/>
        <v/>
      </c>
      <c r="CH43" s="58" t="str">
        <f t="shared" si="82"/>
        <v/>
      </c>
      <c r="CI43" s="58" t="str">
        <f t="shared" si="83"/>
        <v/>
      </c>
      <c r="CJ43" s="58" t="str">
        <f t="shared" si="139"/>
        <v/>
      </c>
      <c r="CK43" s="58" t="str">
        <f t="shared" si="140"/>
        <v/>
      </c>
      <c r="CL43" s="58" t="str">
        <f t="shared" si="141"/>
        <v/>
      </c>
      <c r="CM43" s="58" t="str">
        <f t="shared" si="142"/>
        <v/>
      </c>
      <c r="CN43" s="58" t="str">
        <f t="shared" si="143"/>
        <v/>
      </c>
      <c r="CO43" s="58" t="str">
        <f t="shared" si="144"/>
        <v/>
      </c>
      <c r="CP43" s="58" t="str">
        <f t="shared" si="145"/>
        <v/>
      </c>
      <c r="CQ43" s="58" t="str">
        <f t="shared" si="146"/>
        <v/>
      </c>
      <c r="CR43" s="58" t="str">
        <f t="shared" si="147"/>
        <v/>
      </c>
      <c r="CS43" s="58" t="str">
        <f t="shared" si="148"/>
        <v/>
      </c>
      <c r="CT43" s="58" t="str">
        <f t="shared" si="149"/>
        <v/>
      </c>
      <c r="CU43" s="58" t="str">
        <f t="shared" si="150"/>
        <v/>
      </c>
      <c r="CV43" s="58" t="str">
        <f t="shared" si="151"/>
        <v/>
      </c>
      <c r="CW43" s="58" t="str">
        <f t="shared" si="152"/>
        <v/>
      </c>
      <c r="CX43" s="58" t="str">
        <f t="shared" si="153"/>
        <v/>
      </c>
      <c r="CY43" s="58" t="str">
        <f t="shared" si="154"/>
        <v/>
      </c>
      <c r="CZ43" s="58" t="str">
        <f t="shared" si="84"/>
        <v/>
      </c>
      <c r="DA43" s="58" t="str">
        <f t="shared" si="85"/>
        <v/>
      </c>
      <c r="DB43" s="58" t="str">
        <f t="shared" si="86"/>
        <v/>
      </c>
      <c r="DC43" s="58" t="str">
        <f t="shared" si="87"/>
        <v/>
      </c>
      <c r="DD43" s="60"/>
      <c r="DE43" s="123" t="s">
        <v>57</v>
      </c>
    </row>
    <row r="44" spans="1:113" ht="13.5" hidden="1" customHeight="1">
      <c r="A44" s="860"/>
      <c r="B44" s="861"/>
      <c r="C44" s="860"/>
      <c r="D44" s="864"/>
      <c r="E44" s="861"/>
      <c r="F44" s="860"/>
      <c r="G44" s="864"/>
      <c r="H44" s="861"/>
      <c r="I44" s="860"/>
      <c r="J44" s="861"/>
      <c r="K44" s="865"/>
      <c r="L44" s="866"/>
      <c r="M44" s="865"/>
      <c r="N44" s="866"/>
      <c r="O44" s="865"/>
      <c r="P44" s="866"/>
      <c r="Q44" s="860"/>
      <c r="R44" s="861"/>
      <c r="S44" s="860"/>
      <c r="T44" s="861"/>
      <c r="U44" s="862"/>
      <c r="V44" s="863"/>
      <c r="W44" s="860"/>
      <c r="X44" s="864"/>
      <c r="Y44" s="860"/>
      <c r="Z44" s="861"/>
      <c r="AA44" s="860"/>
      <c r="AB44" s="861"/>
      <c r="AC44" s="860"/>
      <c r="AD44" s="861"/>
      <c r="AE44" s="47" t="str">
        <f t="shared" si="159"/>
        <v/>
      </c>
      <c r="AF44" s="47" t="str">
        <f t="shared" si="160"/>
        <v/>
      </c>
      <c r="AG44" s="47" t="str">
        <f t="shared" si="90"/>
        <v/>
      </c>
      <c r="AH44" s="47" t="str">
        <f t="shared" si="91"/>
        <v/>
      </c>
      <c r="AI44" s="47" t="str">
        <f t="shared" si="161"/>
        <v/>
      </c>
      <c r="AJ44" s="47" t="str">
        <f t="shared" si="162"/>
        <v/>
      </c>
      <c r="AK44" s="47" t="str">
        <f t="shared" si="94"/>
        <v/>
      </c>
      <c r="AL44" s="47" t="str">
        <f t="shared" si="95"/>
        <v/>
      </c>
      <c r="AM44" s="58" t="str">
        <f t="shared" si="96"/>
        <v>○</v>
      </c>
      <c r="AN44" s="58" t="str">
        <f t="shared" si="97"/>
        <v/>
      </c>
      <c r="AO44" s="58" t="str">
        <f t="shared" si="98"/>
        <v/>
      </c>
      <c r="AP44" s="58" t="str">
        <f t="shared" si="99"/>
        <v/>
      </c>
      <c r="AQ44" s="58" t="str">
        <f t="shared" si="100"/>
        <v/>
      </c>
      <c r="AR44" s="58" t="str">
        <f t="shared" si="101"/>
        <v/>
      </c>
      <c r="AS44" s="58" t="str">
        <f t="shared" si="102"/>
        <v/>
      </c>
      <c r="AT44" s="58" t="str">
        <f t="shared" si="103"/>
        <v/>
      </c>
      <c r="AU44" s="58" t="str">
        <f t="shared" si="104"/>
        <v/>
      </c>
      <c r="AV44" s="58" t="str">
        <f t="shared" si="105"/>
        <v/>
      </c>
      <c r="AW44" s="58" t="str">
        <f t="shared" si="106"/>
        <v/>
      </c>
      <c r="AX44" s="58" t="str">
        <f t="shared" si="107"/>
        <v/>
      </c>
      <c r="AY44" s="58" t="str">
        <f t="shared" si="108"/>
        <v/>
      </c>
      <c r="AZ44" s="58" t="str">
        <f t="shared" si="109"/>
        <v/>
      </c>
      <c r="BA44" s="58" t="str">
        <f t="shared" si="110"/>
        <v/>
      </c>
      <c r="BB44" s="58" t="str">
        <f t="shared" si="111"/>
        <v/>
      </c>
      <c r="BC44" s="58" t="str">
        <f t="shared" si="112"/>
        <v/>
      </c>
      <c r="BD44" s="58" t="str">
        <f t="shared" si="113"/>
        <v/>
      </c>
      <c r="BE44" s="58" t="str">
        <f t="shared" si="114"/>
        <v/>
      </c>
      <c r="BF44" s="58" t="str">
        <f t="shared" si="115"/>
        <v/>
      </c>
      <c r="BG44" s="58" t="str">
        <f t="shared" si="116"/>
        <v/>
      </c>
      <c r="BH44" s="58" t="str">
        <f t="shared" si="117"/>
        <v/>
      </c>
      <c r="BI44" s="58" t="str">
        <f t="shared" si="118"/>
        <v/>
      </c>
      <c r="BJ44" s="58" t="str">
        <f t="shared" si="119"/>
        <v/>
      </c>
      <c r="BK44" s="58" t="str">
        <f t="shared" si="120"/>
        <v/>
      </c>
      <c r="BL44" s="58" t="str">
        <f t="shared" si="121"/>
        <v/>
      </c>
      <c r="BM44" s="58" t="str">
        <f t="shared" si="122"/>
        <v/>
      </c>
      <c r="BN44" s="58" t="str">
        <f t="shared" si="123"/>
        <v/>
      </c>
      <c r="BO44" s="58" t="str">
        <f t="shared" si="124"/>
        <v/>
      </c>
      <c r="BP44" s="58" t="str">
        <f t="shared" si="125"/>
        <v/>
      </c>
      <c r="BQ44" s="58" t="str">
        <f t="shared" si="126"/>
        <v/>
      </c>
      <c r="BR44" s="58" t="str">
        <f t="shared" si="127"/>
        <v/>
      </c>
      <c r="BS44" s="58" t="str">
        <f t="shared" si="128"/>
        <v/>
      </c>
      <c r="BT44" s="58" t="str">
        <f t="shared" si="129"/>
        <v/>
      </c>
      <c r="BU44" s="58" t="str">
        <f t="shared" si="130"/>
        <v/>
      </c>
      <c r="BV44" s="58" t="str">
        <f t="shared" si="131"/>
        <v/>
      </c>
      <c r="BW44" s="58" t="str">
        <f t="shared" si="132"/>
        <v/>
      </c>
      <c r="BX44" s="58" t="str">
        <f t="shared" si="133"/>
        <v/>
      </c>
      <c r="BY44" s="58" t="str">
        <f t="shared" si="134"/>
        <v/>
      </c>
      <c r="BZ44" s="58" t="str">
        <f t="shared" si="135"/>
        <v/>
      </c>
      <c r="CA44" s="58" t="str">
        <f t="shared" si="136"/>
        <v/>
      </c>
      <c r="CB44" s="58" t="str">
        <f t="shared" si="137"/>
        <v/>
      </c>
      <c r="CC44" s="58" t="str">
        <f t="shared" si="138"/>
        <v/>
      </c>
      <c r="CD44" s="58" t="str">
        <f t="shared" si="78"/>
        <v/>
      </c>
      <c r="CE44" s="58" t="str">
        <f t="shared" si="79"/>
        <v/>
      </c>
      <c r="CF44" s="58" t="str">
        <f t="shared" si="80"/>
        <v/>
      </c>
      <c r="CG44" s="58" t="str">
        <f t="shared" si="81"/>
        <v/>
      </c>
      <c r="CH44" s="58" t="str">
        <f t="shared" si="82"/>
        <v/>
      </c>
      <c r="CI44" s="58" t="str">
        <f t="shared" si="83"/>
        <v/>
      </c>
      <c r="CJ44" s="58" t="str">
        <f t="shared" si="139"/>
        <v/>
      </c>
      <c r="CK44" s="58" t="str">
        <f t="shared" si="140"/>
        <v/>
      </c>
      <c r="CL44" s="58" t="str">
        <f t="shared" si="141"/>
        <v/>
      </c>
      <c r="CM44" s="58" t="str">
        <f t="shared" si="142"/>
        <v/>
      </c>
      <c r="CN44" s="58" t="str">
        <f t="shared" si="143"/>
        <v/>
      </c>
      <c r="CO44" s="58" t="str">
        <f t="shared" si="144"/>
        <v/>
      </c>
      <c r="CP44" s="58" t="str">
        <f t="shared" si="145"/>
        <v/>
      </c>
      <c r="CQ44" s="58" t="str">
        <f t="shared" si="146"/>
        <v/>
      </c>
      <c r="CR44" s="58" t="str">
        <f t="shared" si="147"/>
        <v/>
      </c>
      <c r="CS44" s="58" t="str">
        <f t="shared" si="148"/>
        <v/>
      </c>
      <c r="CT44" s="58" t="str">
        <f t="shared" si="149"/>
        <v/>
      </c>
      <c r="CU44" s="58" t="str">
        <f t="shared" si="150"/>
        <v/>
      </c>
      <c r="CV44" s="58" t="str">
        <f t="shared" si="151"/>
        <v/>
      </c>
      <c r="CW44" s="58" t="str">
        <f t="shared" si="152"/>
        <v/>
      </c>
      <c r="CX44" s="58" t="str">
        <f t="shared" si="153"/>
        <v/>
      </c>
      <c r="CY44" s="58" t="str">
        <f t="shared" si="154"/>
        <v/>
      </c>
      <c r="CZ44" s="58" t="str">
        <f t="shared" si="84"/>
        <v/>
      </c>
      <c r="DA44" s="58" t="str">
        <f t="shared" si="85"/>
        <v/>
      </c>
      <c r="DB44" s="58" t="str">
        <f t="shared" si="86"/>
        <v/>
      </c>
      <c r="DC44" s="58" t="str">
        <f t="shared" si="87"/>
        <v/>
      </c>
      <c r="DD44" s="60"/>
      <c r="DE44" s="123" t="s">
        <v>44</v>
      </c>
    </row>
    <row r="45" spans="1:113" ht="13.5" hidden="1" customHeight="1">
      <c r="A45" s="860"/>
      <c r="B45" s="861"/>
      <c r="C45" s="860"/>
      <c r="D45" s="864"/>
      <c r="E45" s="861"/>
      <c r="F45" s="867"/>
      <c r="G45" s="868"/>
      <c r="H45" s="869"/>
      <c r="I45" s="860"/>
      <c r="J45" s="861"/>
      <c r="K45" s="865"/>
      <c r="L45" s="866"/>
      <c r="M45" s="865"/>
      <c r="N45" s="866"/>
      <c r="O45" s="865"/>
      <c r="P45" s="866"/>
      <c r="Q45" s="860"/>
      <c r="R45" s="861"/>
      <c r="S45" s="860"/>
      <c r="T45" s="861"/>
      <c r="U45" s="862"/>
      <c r="V45" s="863"/>
      <c r="W45" s="860"/>
      <c r="X45" s="864"/>
      <c r="Y45" s="860"/>
      <c r="Z45" s="861"/>
      <c r="AA45" s="860"/>
      <c r="AB45" s="861"/>
      <c r="AC45" s="860"/>
      <c r="AD45" s="861"/>
      <c r="AE45" s="47" t="str">
        <f>IF(AND(Q45="○",O45="",Y45=""),"A","")</f>
        <v/>
      </c>
      <c r="AF45" s="47" t="str">
        <f>IF(AND(Q45="○",O45="",Y45="○"),"B","")</f>
        <v/>
      </c>
      <c r="AG45" s="47" t="str">
        <f t="shared" si="90"/>
        <v/>
      </c>
      <c r="AH45" s="47" t="str">
        <f t="shared" si="91"/>
        <v/>
      </c>
      <c r="AI45" s="47" t="str">
        <f>IF(AND(S45="○",O45="",Y45=""),"E","")</f>
        <v/>
      </c>
      <c r="AJ45" s="47" t="str">
        <f>IF(AND(S45="○",O45="",Y45="○"),"F","")</f>
        <v/>
      </c>
      <c r="AK45" s="47" t="str">
        <f t="shared" si="94"/>
        <v/>
      </c>
      <c r="AL45" s="47" t="str">
        <f t="shared" si="95"/>
        <v/>
      </c>
      <c r="AM45" s="58" t="str">
        <f t="shared" si="96"/>
        <v>○</v>
      </c>
      <c r="AN45" s="58" t="str">
        <f>IF(AND($I45="５歳",$M45="標準",$O45="",$Y45="",$AM45="○"),"○","")</f>
        <v/>
      </c>
      <c r="AO45" s="58" t="str">
        <f>IF(AND($I45="４歳",$M45="標準",$O45="",$Y45="",$AM45="○"),"○","")</f>
        <v/>
      </c>
      <c r="AP45" s="58" t="str">
        <f>IF(AND($I45="３歳",$M45="標準",$O45="",$Y45="",$AM45="○"),"○","")</f>
        <v/>
      </c>
      <c r="AQ45" s="58" t="str">
        <f>IF(AND($I45="２歳",$M45="標準",$O45="",$Y45="",$AM45="○"),"○","")</f>
        <v/>
      </c>
      <c r="AR45" s="58" t="str">
        <f>IF(AND($I45="１歳",$M45="標準",$O45="",$Y45="",$AM45="○"),"○","")</f>
        <v/>
      </c>
      <c r="AS45" s="58" t="str">
        <f>IF(AND($I45="乳児",$M45="標準",$O45="",$Y45="",$AM45="○"),"○","")</f>
        <v/>
      </c>
      <c r="AT45" s="58" t="str">
        <f>IF(AND($I45="５歳",$M45="標準",$O45="",$Y45="○",$AM45="○"),"○","")</f>
        <v/>
      </c>
      <c r="AU45" s="58" t="str">
        <f>IF(AND($I45="４歳",$M45="標準",$O45="",$Y45="○",$AM45="○"),"○","")</f>
        <v/>
      </c>
      <c r="AV45" s="58" t="str">
        <f>IF(AND($I45="３歳",$M45="標準",$O45="",$Y45="○",$AM45="○"),"○","")</f>
        <v/>
      </c>
      <c r="AW45" s="58" t="str">
        <f>IF(AND($I45="５歳",$M45="標準",$O45="○",$Y45="",$AM45="○"),"○","")</f>
        <v/>
      </c>
      <c r="AX45" s="58" t="str">
        <f>IF(AND($I45="４歳",$M45="標準",$O45="○",$Y45="",$AM45="○"),"○","")</f>
        <v/>
      </c>
      <c r="AY45" s="58" t="str">
        <f>IF(AND($I45="３歳",$M45="標準",$O45="○",$Y45="",$AM45="○"),"○","")</f>
        <v/>
      </c>
      <c r="AZ45" s="58" t="str">
        <f>IF(AND($I45="２歳",$M45="標準",$O45="○",$Y45="",$AM45="○"),"○","")</f>
        <v/>
      </c>
      <c r="BA45" s="58" t="str">
        <f>IF(AND($I45="１歳",$M45="標準",$O45="○",$Y45="",$AM45="○"),"○","")</f>
        <v/>
      </c>
      <c r="BB45" s="58" t="str">
        <f>IF(AND($I45="乳児",$M45="標準",$O45="○",$Y45="",$AM45="○"),"○","")</f>
        <v/>
      </c>
      <c r="BC45" s="58" t="str">
        <f>IF(AND($I45="５歳",$M45="標準",$O45="○",$Y45="○",$AM45="○"),"○","")</f>
        <v/>
      </c>
      <c r="BD45" s="58" t="str">
        <f>IF(AND($I45="４歳",$M45="標準",$O45="○",$Y45="○",$AM45="○"),"○","")</f>
        <v/>
      </c>
      <c r="BE45" s="58" t="str">
        <f>IF(AND($I45="３歳",$M45="標準",$O45="○",$Y45="○",$AM45="○"),"○","")</f>
        <v/>
      </c>
      <c r="BF45" s="58" t="str">
        <f t="shared" si="115"/>
        <v/>
      </c>
      <c r="BG45" s="58" t="str">
        <f t="shared" si="116"/>
        <v/>
      </c>
      <c r="BH45" s="58" t="str">
        <f t="shared" si="117"/>
        <v/>
      </c>
      <c r="BI45" s="58" t="str">
        <f t="shared" si="118"/>
        <v/>
      </c>
      <c r="BJ45" s="58" t="str">
        <f t="shared" si="119"/>
        <v/>
      </c>
      <c r="BK45" s="58" t="str">
        <f t="shared" si="120"/>
        <v/>
      </c>
      <c r="BL45" s="58" t="str">
        <f t="shared" si="121"/>
        <v/>
      </c>
      <c r="BM45" s="58" t="str">
        <f t="shared" si="122"/>
        <v/>
      </c>
      <c r="BN45" s="58" t="str">
        <f t="shared" si="123"/>
        <v/>
      </c>
      <c r="BO45" s="58" t="str">
        <f t="shared" si="124"/>
        <v/>
      </c>
      <c r="BP45" s="58" t="str">
        <f t="shared" si="125"/>
        <v/>
      </c>
      <c r="BQ45" s="58" t="str">
        <f t="shared" si="126"/>
        <v/>
      </c>
      <c r="BR45" s="58" t="str">
        <f t="shared" si="127"/>
        <v/>
      </c>
      <c r="BS45" s="58" t="str">
        <f t="shared" si="128"/>
        <v/>
      </c>
      <c r="BT45" s="58" t="str">
        <f t="shared" si="129"/>
        <v/>
      </c>
      <c r="BU45" s="58" t="str">
        <f t="shared" si="130"/>
        <v/>
      </c>
      <c r="BV45" s="58" t="str">
        <f t="shared" si="131"/>
        <v/>
      </c>
      <c r="BW45" s="58" t="str">
        <f t="shared" si="132"/>
        <v/>
      </c>
      <c r="BX45" s="58" t="str">
        <f t="shared" si="133"/>
        <v/>
      </c>
      <c r="BY45" s="58" t="str">
        <f t="shared" si="134"/>
        <v/>
      </c>
      <c r="BZ45" s="58" t="str">
        <f t="shared" si="135"/>
        <v/>
      </c>
      <c r="CA45" s="58" t="str">
        <f t="shared" si="136"/>
        <v/>
      </c>
      <c r="CB45" s="58" t="str">
        <f t="shared" si="137"/>
        <v/>
      </c>
      <c r="CC45" s="58" t="str">
        <f t="shared" si="138"/>
        <v/>
      </c>
      <c r="CD45" s="58" t="str">
        <f t="shared" si="78"/>
        <v/>
      </c>
      <c r="CE45" s="58" t="str">
        <f t="shared" si="79"/>
        <v/>
      </c>
      <c r="CF45" s="58" t="str">
        <f t="shared" si="80"/>
        <v/>
      </c>
      <c r="CG45" s="58" t="str">
        <f t="shared" si="81"/>
        <v/>
      </c>
      <c r="CH45" s="58" t="str">
        <f t="shared" si="82"/>
        <v/>
      </c>
      <c r="CI45" s="58" t="str">
        <f t="shared" si="83"/>
        <v/>
      </c>
      <c r="CJ45" s="58" t="str">
        <f t="shared" si="139"/>
        <v/>
      </c>
      <c r="CK45" s="58" t="str">
        <f t="shared" si="140"/>
        <v/>
      </c>
      <c r="CL45" s="58" t="str">
        <f t="shared" si="141"/>
        <v/>
      </c>
      <c r="CM45" s="58" t="str">
        <f t="shared" si="142"/>
        <v/>
      </c>
      <c r="CN45" s="58" t="str">
        <f t="shared" si="143"/>
        <v/>
      </c>
      <c r="CO45" s="58" t="str">
        <f t="shared" si="144"/>
        <v/>
      </c>
      <c r="CP45" s="58" t="str">
        <f t="shared" si="145"/>
        <v/>
      </c>
      <c r="CQ45" s="58" t="str">
        <f t="shared" si="146"/>
        <v/>
      </c>
      <c r="CR45" s="58" t="str">
        <f t="shared" si="147"/>
        <v/>
      </c>
      <c r="CS45" s="58" t="str">
        <f t="shared" si="148"/>
        <v/>
      </c>
      <c r="CT45" s="58" t="str">
        <f t="shared" si="149"/>
        <v/>
      </c>
      <c r="CU45" s="58" t="str">
        <f t="shared" si="150"/>
        <v/>
      </c>
      <c r="CV45" s="58" t="str">
        <f t="shared" si="151"/>
        <v/>
      </c>
      <c r="CW45" s="58" t="str">
        <f t="shared" si="152"/>
        <v/>
      </c>
      <c r="CX45" s="58" t="str">
        <f t="shared" si="153"/>
        <v/>
      </c>
      <c r="CY45" s="58" t="str">
        <f t="shared" si="154"/>
        <v/>
      </c>
      <c r="CZ45" s="58" t="str">
        <f t="shared" si="84"/>
        <v/>
      </c>
      <c r="DA45" s="58" t="str">
        <f t="shared" si="85"/>
        <v/>
      </c>
      <c r="DB45" s="58" t="str">
        <f t="shared" si="86"/>
        <v/>
      </c>
      <c r="DC45" s="58" t="str">
        <f t="shared" si="87"/>
        <v/>
      </c>
      <c r="DD45" s="59" t="s">
        <v>148</v>
      </c>
      <c r="DE45" s="59" t="s">
        <v>59</v>
      </c>
      <c r="DF45" s="60" t="s">
        <v>60</v>
      </c>
      <c r="DG45" s="123" t="s">
        <v>41</v>
      </c>
      <c r="DH45" s="123" t="s">
        <v>42</v>
      </c>
      <c r="DI45" s="123" t="s">
        <v>43</v>
      </c>
    </row>
    <row r="46" spans="1:113" ht="13.5" hidden="1" customHeight="1">
      <c r="A46" s="860"/>
      <c r="B46" s="861"/>
      <c r="C46" s="860"/>
      <c r="D46" s="864"/>
      <c r="E46" s="861"/>
      <c r="F46" s="860"/>
      <c r="G46" s="864"/>
      <c r="H46" s="861"/>
      <c r="I46" s="860"/>
      <c r="J46" s="861"/>
      <c r="K46" s="865"/>
      <c r="L46" s="866"/>
      <c r="M46" s="865"/>
      <c r="N46" s="866"/>
      <c r="O46" s="865"/>
      <c r="P46" s="866"/>
      <c r="Q46" s="860"/>
      <c r="R46" s="861"/>
      <c r="S46" s="860"/>
      <c r="T46" s="861"/>
      <c r="U46" s="862"/>
      <c r="V46" s="863"/>
      <c r="W46" s="860"/>
      <c r="X46" s="864"/>
      <c r="Y46" s="860"/>
      <c r="Z46" s="861"/>
      <c r="AA46" s="860"/>
      <c r="AB46" s="861"/>
      <c r="AC46" s="860"/>
      <c r="AD46" s="861"/>
      <c r="AE46" s="47" t="str">
        <f t="shared" ref="AE46:AE49" si="163">IF(AND(Q46="○",O46="",Y46=""),"A","")</f>
        <v/>
      </c>
      <c r="AF46" s="47" t="str">
        <f t="shared" ref="AF46:AF49" si="164">IF(AND(Q46="○",O46="",Y46="○"),"B","")</f>
        <v/>
      </c>
      <c r="AG46" s="47" t="str">
        <f t="shared" si="90"/>
        <v/>
      </c>
      <c r="AH46" s="47" t="str">
        <f t="shared" si="91"/>
        <v/>
      </c>
      <c r="AI46" s="47" t="str">
        <f t="shared" ref="AI46:AI49" si="165">IF(AND(S46="○",O46="",Y46=""),"E","")</f>
        <v/>
      </c>
      <c r="AJ46" s="47" t="str">
        <f t="shared" ref="AJ46:AJ49" si="166">IF(AND(S46="○",O46="",Y46="○"),"F","")</f>
        <v/>
      </c>
      <c r="AK46" s="47" t="str">
        <f t="shared" si="94"/>
        <v/>
      </c>
      <c r="AL46" s="47" t="str">
        <f t="shared" si="95"/>
        <v/>
      </c>
      <c r="AM46" s="58" t="str">
        <f t="shared" si="96"/>
        <v>○</v>
      </c>
      <c r="AN46" s="58" t="str">
        <f t="shared" si="97"/>
        <v/>
      </c>
      <c r="AO46" s="58" t="str">
        <f t="shared" si="98"/>
        <v/>
      </c>
      <c r="AP46" s="58" t="str">
        <f t="shared" si="99"/>
        <v/>
      </c>
      <c r="AQ46" s="58" t="str">
        <f t="shared" si="100"/>
        <v/>
      </c>
      <c r="AR46" s="58" t="str">
        <f t="shared" si="101"/>
        <v/>
      </c>
      <c r="AS46" s="58" t="str">
        <f t="shared" si="102"/>
        <v/>
      </c>
      <c r="AT46" s="58" t="str">
        <f t="shared" si="103"/>
        <v/>
      </c>
      <c r="AU46" s="58" t="str">
        <f t="shared" si="104"/>
        <v/>
      </c>
      <c r="AV46" s="58" t="str">
        <f t="shared" si="105"/>
        <v/>
      </c>
      <c r="AW46" s="58" t="str">
        <f t="shared" si="106"/>
        <v/>
      </c>
      <c r="AX46" s="58" t="str">
        <f t="shared" si="107"/>
        <v/>
      </c>
      <c r="AY46" s="58" t="str">
        <f t="shared" si="108"/>
        <v/>
      </c>
      <c r="AZ46" s="58" t="str">
        <f t="shared" si="109"/>
        <v/>
      </c>
      <c r="BA46" s="58" t="str">
        <f t="shared" si="110"/>
        <v/>
      </c>
      <c r="BB46" s="58" t="str">
        <f t="shared" si="111"/>
        <v/>
      </c>
      <c r="BC46" s="58" t="str">
        <f t="shared" si="112"/>
        <v/>
      </c>
      <c r="BD46" s="58" t="str">
        <f t="shared" si="113"/>
        <v/>
      </c>
      <c r="BE46" s="58" t="str">
        <f t="shared" si="114"/>
        <v/>
      </c>
      <c r="BF46" s="58" t="str">
        <f t="shared" si="115"/>
        <v/>
      </c>
      <c r="BG46" s="58" t="str">
        <f t="shared" si="116"/>
        <v/>
      </c>
      <c r="BH46" s="58" t="str">
        <f t="shared" si="117"/>
        <v/>
      </c>
      <c r="BI46" s="58" t="str">
        <f t="shared" si="118"/>
        <v/>
      </c>
      <c r="BJ46" s="58" t="str">
        <f t="shared" si="119"/>
        <v/>
      </c>
      <c r="BK46" s="58" t="str">
        <f t="shared" si="120"/>
        <v/>
      </c>
      <c r="BL46" s="58" t="str">
        <f t="shared" si="121"/>
        <v/>
      </c>
      <c r="BM46" s="58" t="str">
        <f t="shared" si="122"/>
        <v/>
      </c>
      <c r="BN46" s="58" t="str">
        <f t="shared" si="123"/>
        <v/>
      </c>
      <c r="BO46" s="58" t="str">
        <f t="shared" si="124"/>
        <v/>
      </c>
      <c r="BP46" s="58" t="str">
        <f t="shared" si="125"/>
        <v/>
      </c>
      <c r="BQ46" s="58" t="str">
        <f t="shared" si="126"/>
        <v/>
      </c>
      <c r="BR46" s="58" t="str">
        <f t="shared" si="127"/>
        <v/>
      </c>
      <c r="BS46" s="58" t="str">
        <f t="shared" si="128"/>
        <v/>
      </c>
      <c r="BT46" s="58" t="str">
        <f t="shared" si="129"/>
        <v/>
      </c>
      <c r="BU46" s="58" t="str">
        <f t="shared" si="130"/>
        <v/>
      </c>
      <c r="BV46" s="58" t="str">
        <f t="shared" si="131"/>
        <v/>
      </c>
      <c r="BW46" s="58" t="str">
        <f t="shared" si="132"/>
        <v/>
      </c>
      <c r="BX46" s="58" t="str">
        <f t="shared" si="133"/>
        <v/>
      </c>
      <c r="BY46" s="58" t="str">
        <f t="shared" si="134"/>
        <v/>
      </c>
      <c r="BZ46" s="58" t="str">
        <f t="shared" si="135"/>
        <v/>
      </c>
      <c r="CA46" s="58" t="str">
        <f t="shared" si="136"/>
        <v/>
      </c>
      <c r="CB46" s="58" t="str">
        <f t="shared" si="137"/>
        <v/>
      </c>
      <c r="CC46" s="58" t="str">
        <f t="shared" si="138"/>
        <v/>
      </c>
      <c r="CD46" s="58" t="str">
        <f t="shared" si="78"/>
        <v/>
      </c>
      <c r="CE46" s="58" t="str">
        <f t="shared" si="79"/>
        <v/>
      </c>
      <c r="CF46" s="58" t="str">
        <f t="shared" si="80"/>
        <v/>
      </c>
      <c r="CG46" s="58" t="str">
        <f t="shared" si="81"/>
        <v/>
      </c>
      <c r="CH46" s="58" t="str">
        <f t="shared" si="82"/>
        <v/>
      </c>
      <c r="CI46" s="58" t="str">
        <f t="shared" si="83"/>
        <v/>
      </c>
      <c r="CJ46" s="58" t="str">
        <f t="shared" si="139"/>
        <v/>
      </c>
      <c r="CK46" s="58" t="str">
        <f t="shared" si="140"/>
        <v/>
      </c>
      <c r="CL46" s="58" t="str">
        <f t="shared" si="141"/>
        <v/>
      </c>
      <c r="CM46" s="58" t="str">
        <f t="shared" si="142"/>
        <v/>
      </c>
      <c r="CN46" s="58" t="str">
        <f t="shared" si="143"/>
        <v/>
      </c>
      <c r="CO46" s="58" t="str">
        <f t="shared" si="144"/>
        <v/>
      </c>
      <c r="CP46" s="58" t="str">
        <f t="shared" si="145"/>
        <v/>
      </c>
      <c r="CQ46" s="58" t="str">
        <f t="shared" si="146"/>
        <v/>
      </c>
      <c r="CR46" s="58" t="str">
        <f t="shared" si="147"/>
        <v/>
      </c>
      <c r="CS46" s="58" t="str">
        <f t="shared" si="148"/>
        <v/>
      </c>
      <c r="CT46" s="58" t="str">
        <f t="shared" si="149"/>
        <v/>
      </c>
      <c r="CU46" s="58" t="str">
        <f t="shared" si="150"/>
        <v/>
      </c>
      <c r="CV46" s="58" t="str">
        <f t="shared" si="151"/>
        <v/>
      </c>
      <c r="CW46" s="58" t="str">
        <f t="shared" si="152"/>
        <v/>
      </c>
      <c r="CX46" s="58" t="str">
        <f t="shared" si="153"/>
        <v/>
      </c>
      <c r="CY46" s="58" t="str">
        <f t="shared" si="154"/>
        <v/>
      </c>
      <c r="CZ46" s="58" t="str">
        <f t="shared" si="84"/>
        <v/>
      </c>
      <c r="DA46" s="58" t="str">
        <f t="shared" si="85"/>
        <v/>
      </c>
      <c r="DB46" s="58" t="str">
        <f t="shared" si="86"/>
        <v/>
      </c>
      <c r="DC46" s="58" t="str">
        <f t="shared" si="87"/>
        <v/>
      </c>
      <c r="DD46" s="123" t="s">
        <v>11</v>
      </c>
      <c r="DE46" s="123" t="s">
        <v>48</v>
      </c>
      <c r="DF46" s="123" t="s">
        <v>12</v>
      </c>
    </row>
    <row r="47" spans="1:113" ht="13.5" hidden="1" customHeight="1">
      <c r="A47" s="860"/>
      <c r="B47" s="861"/>
      <c r="C47" s="860"/>
      <c r="D47" s="864"/>
      <c r="E47" s="861"/>
      <c r="F47" s="860"/>
      <c r="G47" s="864"/>
      <c r="H47" s="861"/>
      <c r="I47" s="860"/>
      <c r="J47" s="861"/>
      <c r="K47" s="865"/>
      <c r="L47" s="866"/>
      <c r="M47" s="865"/>
      <c r="N47" s="866"/>
      <c r="O47" s="865"/>
      <c r="P47" s="866"/>
      <c r="Q47" s="860"/>
      <c r="R47" s="861"/>
      <c r="S47" s="860"/>
      <c r="T47" s="861"/>
      <c r="U47" s="862"/>
      <c r="V47" s="863"/>
      <c r="W47" s="860"/>
      <c r="X47" s="864"/>
      <c r="Y47" s="860"/>
      <c r="Z47" s="861"/>
      <c r="AA47" s="860"/>
      <c r="AB47" s="861"/>
      <c r="AC47" s="860"/>
      <c r="AD47" s="861"/>
      <c r="AE47" s="47" t="str">
        <f t="shared" si="163"/>
        <v/>
      </c>
      <c r="AF47" s="47" t="str">
        <f t="shared" si="164"/>
        <v/>
      </c>
      <c r="AG47" s="47" t="str">
        <f t="shared" si="90"/>
        <v/>
      </c>
      <c r="AH47" s="47" t="str">
        <f t="shared" si="91"/>
        <v/>
      </c>
      <c r="AI47" s="47" t="str">
        <f t="shared" si="165"/>
        <v/>
      </c>
      <c r="AJ47" s="47" t="str">
        <f t="shared" si="166"/>
        <v/>
      </c>
      <c r="AK47" s="47" t="str">
        <f t="shared" si="94"/>
        <v/>
      </c>
      <c r="AL47" s="47" t="str">
        <f t="shared" si="95"/>
        <v/>
      </c>
      <c r="AM47" s="58" t="str">
        <f t="shared" si="96"/>
        <v>○</v>
      </c>
      <c r="AN47" s="58" t="str">
        <f t="shared" si="97"/>
        <v/>
      </c>
      <c r="AO47" s="58" t="str">
        <f t="shared" si="98"/>
        <v/>
      </c>
      <c r="AP47" s="58" t="str">
        <f t="shared" si="99"/>
        <v/>
      </c>
      <c r="AQ47" s="58" t="str">
        <f t="shared" si="100"/>
        <v/>
      </c>
      <c r="AR47" s="58" t="str">
        <f t="shared" si="101"/>
        <v/>
      </c>
      <c r="AS47" s="58" t="str">
        <f t="shared" si="102"/>
        <v/>
      </c>
      <c r="AT47" s="58" t="str">
        <f t="shared" si="103"/>
        <v/>
      </c>
      <c r="AU47" s="58" t="str">
        <f t="shared" si="104"/>
        <v/>
      </c>
      <c r="AV47" s="58" t="str">
        <f t="shared" si="105"/>
        <v/>
      </c>
      <c r="AW47" s="58" t="str">
        <f t="shared" si="106"/>
        <v/>
      </c>
      <c r="AX47" s="58" t="str">
        <f t="shared" si="107"/>
        <v/>
      </c>
      <c r="AY47" s="58" t="str">
        <f t="shared" si="108"/>
        <v/>
      </c>
      <c r="AZ47" s="58" t="str">
        <f t="shared" si="109"/>
        <v/>
      </c>
      <c r="BA47" s="58" t="str">
        <f t="shared" si="110"/>
        <v/>
      </c>
      <c r="BB47" s="58" t="str">
        <f t="shared" si="111"/>
        <v/>
      </c>
      <c r="BC47" s="58" t="str">
        <f t="shared" si="112"/>
        <v/>
      </c>
      <c r="BD47" s="58" t="str">
        <f t="shared" si="113"/>
        <v/>
      </c>
      <c r="BE47" s="58" t="str">
        <f t="shared" si="114"/>
        <v/>
      </c>
      <c r="BF47" s="58" t="str">
        <f t="shared" si="115"/>
        <v/>
      </c>
      <c r="BG47" s="58" t="str">
        <f t="shared" si="116"/>
        <v/>
      </c>
      <c r="BH47" s="58" t="str">
        <f t="shared" si="117"/>
        <v/>
      </c>
      <c r="BI47" s="58" t="str">
        <f t="shared" si="118"/>
        <v/>
      </c>
      <c r="BJ47" s="58" t="str">
        <f t="shared" si="119"/>
        <v/>
      </c>
      <c r="BK47" s="58" t="str">
        <f t="shared" si="120"/>
        <v/>
      </c>
      <c r="BL47" s="58" t="str">
        <f t="shared" si="121"/>
        <v/>
      </c>
      <c r="BM47" s="58" t="str">
        <f t="shared" si="122"/>
        <v/>
      </c>
      <c r="BN47" s="58" t="str">
        <f t="shared" si="123"/>
        <v/>
      </c>
      <c r="BO47" s="58" t="str">
        <f t="shared" si="124"/>
        <v/>
      </c>
      <c r="BP47" s="58" t="str">
        <f t="shared" si="125"/>
        <v/>
      </c>
      <c r="BQ47" s="58" t="str">
        <f t="shared" si="126"/>
        <v/>
      </c>
      <c r="BR47" s="58" t="str">
        <f t="shared" si="127"/>
        <v/>
      </c>
      <c r="BS47" s="58" t="str">
        <f t="shared" si="128"/>
        <v/>
      </c>
      <c r="BT47" s="58" t="str">
        <f t="shared" si="129"/>
        <v/>
      </c>
      <c r="BU47" s="58" t="str">
        <f t="shared" si="130"/>
        <v/>
      </c>
      <c r="BV47" s="58" t="str">
        <f t="shared" si="131"/>
        <v/>
      </c>
      <c r="BW47" s="58" t="str">
        <f t="shared" si="132"/>
        <v/>
      </c>
      <c r="BX47" s="58" t="str">
        <f t="shared" si="133"/>
        <v/>
      </c>
      <c r="BY47" s="58" t="str">
        <f t="shared" si="134"/>
        <v/>
      </c>
      <c r="BZ47" s="58" t="str">
        <f t="shared" si="135"/>
        <v/>
      </c>
      <c r="CA47" s="58" t="str">
        <f t="shared" si="136"/>
        <v/>
      </c>
      <c r="CB47" s="58" t="str">
        <f t="shared" si="137"/>
        <v/>
      </c>
      <c r="CC47" s="58" t="str">
        <f t="shared" si="138"/>
        <v/>
      </c>
      <c r="CD47" s="58" t="str">
        <f t="shared" si="78"/>
        <v/>
      </c>
      <c r="CE47" s="58" t="str">
        <f t="shared" si="79"/>
        <v/>
      </c>
      <c r="CF47" s="58" t="str">
        <f t="shared" si="80"/>
        <v/>
      </c>
      <c r="CG47" s="58" t="str">
        <f t="shared" si="81"/>
        <v/>
      </c>
      <c r="CH47" s="58" t="str">
        <f t="shared" si="82"/>
        <v/>
      </c>
      <c r="CI47" s="58" t="str">
        <f t="shared" si="83"/>
        <v/>
      </c>
      <c r="CJ47" s="58" t="str">
        <f t="shared" si="139"/>
        <v/>
      </c>
      <c r="CK47" s="58" t="str">
        <f t="shared" si="140"/>
        <v/>
      </c>
      <c r="CL47" s="58" t="str">
        <f t="shared" si="141"/>
        <v/>
      </c>
      <c r="CM47" s="58" t="str">
        <f t="shared" si="142"/>
        <v/>
      </c>
      <c r="CN47" s="58" t="str">
        <f t="shared" si="143"/>
        <v/>
      </c>
      <c r="CO47" s="58" t="str">
        <f t="shared" si="144"/>
        <v/>
      </c>
      <c r="CP47" s="58" t="str">
        <f t="shared" si="145"/>
        <v/>
      </c>
      <c r="CQ47" s="58" t="str">
        <f t="shared" si="146"/>
        <v/>
      </c>
      <c r="CR47" s="58" t="str">
        <f t="shared" si="147"/>
        <v/>
      </c>
      <c r="CS47" s="58" t="str">
        <f t="shared" si="148"/>
        <v/>
      </c>
      <c r="CT47" s="58" t="str">
        <f t="shared" si="149"/>
        <v/>
      </c>
      <c r="CU47" s="58" t="str">
        <f t="shared" si="150"/>
        <v/>
      </c>
      <c r="CV47" s="58" t="str">
        <f t="shared" si="151"/>
        <v/>
      </c>
      <c r="CW47" s="58" t="str">
        <f t="shared" si="152"/>
        <v/>
      </c>
      <c r="CX47" s="58" t="str">
        <f t="shared" si="153"/>
        <v/>
      </c>
      <c r="CY47" s="58" t="str">
        <f t="shared" si="154"/>
        <v/>
      </c>
      <c r="CZ47" s="58" t="str">
        <f t="shared" si="84"/>
        <v/>
      </c>
      <c r="DA47" s="58" t="str">
        <f t="shared" si="85"/>
        <v/>
      </c>
      <c r="DB47" s="58" t="str">
        <f t="shared" si="86"/>
        <v/>
      </c>
      <c r="DC47" s="58" t="str">
        <f t="shared" si="87"/>
        <v/>
      </c>
      <c r="DD47" s="60" t="s">
        <v>46</v>
      </c>
      <c r="DE47" s="123" t="s">
        <v>47</v>
      </c>
      <c r="DF47" s="123" t="s">
        <v>261</v>
      </c>
    </row>
    <row r="48" spans="1:113" ht="13.5" hidden="1" customHeight="1">
      <c r="A48" s="860"/>
      <c r="B48" s="861"/>
      <c r="C48" s="860"/>
      <c r="D48" s="864"/>
      <c r="E48" s="861"/>
      <c r="F48" s="860"/>
      <c r="G48" s="864"/>
      <c r="H48" s="861"/>
      <c r="I48" s="860"/>
      <c r="J48" s="861"/>
      <c r="K48" s="865"/>
      <c r="L48" s="866"/>
      <c r="M48" s="865"/>
      <c r="N48" s="866"/>
      <c r="O48" s="865"/>
      <c r="P48" s="866"/>
      <c r="Q48" s="860"/>
      <c r="R48" s="861"/>
      <c r="S48" s="860"/>
      <c r="T48" s="861"/>
      <c r="U48" s="862"/>
      <c r="V48" s="863"/>
      <c r="W48" s="860"/>
      <c r="X48" s="864"/>
      <c r="Y48" s="860"/>
      <c r="Z48" s="861"/>
      <c r="AA48" s="860"/>
      <c r="AB48" s="861"/>
      <c r="AC48" s="860"/>
      <c r="AD48" s="861"/>
      <c r="AE48" s="47" t="str">
        <f t="shared" si="163"/>
        <v/>
      </c>
      <c r="AF48" s="47" t="str">
        <f t="shared" si="164"/>
        <v/>
      </c>
      <c r="AG48" s="47" t="str">
        <f t="shared" si="90"/>
        <v/>
      </c>
      <c r="AH48" s="47" t="str">
        <f t="shared" si="91"/>
        <v/>
      </c>
      <c r="AI48" s="47" t="str">
        <f t="shared" si="165"/>
        <v/>
      </c>
      <c r="AJ48" s="47" t="str">
        <f t="shared" si="166"/>
        <v/>
      </c>
      <c r="AK48" s="47" t="str">
        <f t="shared" si="94"/>
        <v/>
      </c>
      <c r="AL48" s="47" t="str">
        <f t="shared" si="95"/>
        <v/>
      </c>
      <c r="AM48" s="58" t="str">
        <f t="shared" si="96"/>
        <v>○</v>
      </c>
      <c r="AN48" s="58" t="str">
        <f t="shared" si="97"/>
        <v/>
      </c>
      <c r="AO48" s="58" t="str">
        <f t="shared" si="98"/>
        <v/>
      </c>
      <c r="AP48" s="58" t="str">
        <f t="shared" si="99"/>
        <v/>
      </c>
      <c r="AQ48" s="58" t="str">
        <f t="shared" si="100"/>
        <v/>
      </c>
      <c r="AR48" s="58" t="str">
        <f t="shared" si="101"/>
        <v/>
      </c>
      <c r="AS48" s="58" t="str">
        <f t="shared" si="102"/>
        <v/>
      </c>
      <c r="AT48" s="58" t="str">
        <f t="shared" si="103"/>
        <v/>
      </c>
      <c r="AU48" s="58" t="str">
        <f t="shared" si="104"/>
        <v/>
      </c>
      <c r="AV48" s="58" t="str">
        <f t="shared" si="105"/>
        <v/>
      </c>
      <c r="AW48" s="58" t="str">
        <f t="shared" si="106"/>
        <v/>
      </c>
      <c r="AX48" s="58" t="str">
        <f t="shared" si="107"/>
        <v/>
      </c>
      <c r="AY48" s="58" t="str">
        <f t="shared" si="108"/>
        <v/>
      </c>
      <c r="AZ48" s="58" t="str">
        <f t="shared" si="109"/>
        <v/>
      </c>
      <c r="BA48" s="58" t="str">
        <f t="shared" si="110"/>
        <v/>
      </c>
      <c r="BB48" s="58" t="str">
        <f t="shared" si="111"/>
        <v/>
      </c>
      <c r="BC48" s="58" t="str">
        <f t="shared" si="112"/>
        <v/>
      </c>
      <c r="BD48" s="58" t="str">
        <f t="shared" si="113"/>
        <v/>
      </c>
      <c r="BE48" s="58" t="str">
        <f t="shared" si="114"/>
        <v/>
      </c>
      <c r="BF48" s="58" t="str">
        <f t="shared" si="115"/>
        <v/>
      </c>
      <c r="BG48" s="58" t="str">
        <f t="shared" si="116"/>
        <v/>
      </c>
      <c r="BH48" s="58" t="str">
        <f t="shared" si="117"/>
        <v/>
      </c>
      <c r="BI48" s="58" t="str">
        <f t="shared" si="118"/>
        <v/>
      </c>
      <c r="BJ48" s="58" t="str">
        <f t="shared" si="119"/>
        <v/>
      </c>
      <c r="BK48" s="58" t="str">
        <f t="shared" si="120"/>
        <v/>
      </c>
      <c r="BL48" s="58" t="str">
        <f t="shared" si="121"/>
        <v/>
      </c>
      <c r="BM48" s="58" t="str">
        <f t="shared" si="122"/>
        <v/>
      </c>
      <c r="BN48" s="58" t="str">
        <f t="shared" si="123"/>
        <v/>
      </c>
      <c r="BO48" s="58" t="str">
        <f t="shared" si="124"/>
        <v/>
      </c>
      <c r="BP48" s="58" t="str">
        <f t="shared" si="125"/>
        <v/>
      </c>
      <c r="BQ48" s="58" t="str">
        <f t="shared" si="126"/>
        <v/>
      </c>
      <c r="BR48" s="58" t="str">
        <f t="shared" si="127"/>
        <v/>
      </c>
      <c r="BS48" s="58" t="str">
        <f t="shared" si="128"/>
        <v/>
      </c>
      <c r="BT48" s="58" t="str">
        <f t="shared" si="129"/>
        <v/>
      </c>
      <c r="BU48" s="58" t="str">
        <f t="shared" si="130"/>
        <v/>
      </c>
      <c r="BV48" s="58" t="str">
        <f t="shared" si="131"/>
        <v/>
      </c>
      <c r="BW48" s="58" t="str">
        <f t="shared" si="132"/>
        <v/>
      </c>
      <c r="BX48" s="58" t="str">
        <f t="shared" si="133"/>
        <v/>
      </c>
      <c r="BY48" s="58" t="str">
        <f t="shared" si="134"/>
        <v/>
      </c>
      <c r="BZ48" s="58" t="str">
        <f t="shared" si="135"/>
        <v/>
      </c>
      <c r="CA48" s="58" t="str">
        <f t="shared" si="136"/>
        <v/>
      </c>
      <c r="CB48" s="58" t="str">
        <f t="shared" si="137"/>
        <v/>
      </c>
      <c r="CC48" s="58" t="str">
        <f t="shared" si="138"/>
        <v/>
      </c>
      <c r="CD48" s="58" t="str">
        <f t="shared" si="78"/>
        <v/>
      </c>
      <c r="CE48" s="58" t="str">
        <f t="shared" si="79"/>
        <v/>
      </c>
      <c r="CF48" s="58" t="str">
        <f t="shared" si="80"/>
        <v/>
      </c>
      <c r="CG48" s="58" t="str">
        <f t="shared" si="81"/>
        <v/>
      </c>
      <c r="CH48" s="58" t="str">
        <f t="shared" si="82"/>
        <v/>
      </c>
      <c r="CI48" s="58" t="str">
        <f t="shared" si="83"/>
        <v/>
      </c>
      <c r="CJ48" s="58" t="str">
        <f t="shared" si="139"/>
        <v/>
      </c>
      <c r="CK48" s="58" t="str">
        <f t="shared" si="140"/>
        <v/>
      </c>
      <c r="CL48" s="58" t="str">
        <f t="shared" si="141"/>
        <v/>
      </c>
      <c r="CM48" s="58" t="str">
        <f t="shared" si="142"/>
        <v/>
      </c>
      <c r="CN48" s="58" t="str">
        <f t="shared" si="143"/>
        <v/>
      </c>
      <c r="CO48" s="58" t="str">
        <f t="shared" si="144"/>
        <v/>
      </c>
      <c r="CP48" s="58" t="str">
        <f t="shared" si="145"/>
        <v/>
      </c>
      <c r="CQ48" s="58" t="str">
        <f t="shared" si="146"/>
        <v/>
      </c>
      <c r="CR48" s="58" t="str">
        <f t="shared" si="147"/>
        <v/>
      </c>
      <c r="CS48" s="58" t="str">
        <f t="shared" si="148"/>
        <v/>
      </c>
      <c r="CT48" s="58" t="str">
        <f t="shared" si="149"/>
        <v/>
      </c>
      <c r="CU48" s="58" t="str">
        <f t="shared" si="150"/>
        <v/>
      </c>
      <c r="CV48" s="58" t="str">
        <f t="shared" si="151"/>
        <v/>
      </c>
      <c r="CW48" s="58" t="str">
        <f t="shared" si="152"/>
        <v/>
      </c>
      <c r="CX48" s="58" t="str">
        <f t="shared" si="153"/>
        <v/>
      </c>
      <c r="CY48" s="58" t="str">
        <f t="shared" si="154"/>
        <v/>
      </c>
      <c r="CZ48" s="58" t="str">
        <f t="shared" si="84"/>
        <v/>
      </c>
      <c r="DA48" s="58" t="str">
        <f t="shared" si="85"/>
        <v/>
      </c>
      <c r="DB48" s="58" t="str">
        <f t="shared" si="86"/>
        <v/>
      </c>
      <c r="DC48" s="58" t="str">
        <f t="shared" si="87"/>
        <v/>
      </c>
      <c r="DD48" s="60"/>
      <c r="DE48" s="123" t="s">
        <v>57</v>
      </c>
    </row>
    <row r="49" spans="1:113" ht="13.5" hidden="1" customHeight="1">
      <c r="A49" s="860"/>
      <c r="B49" s="861"/>
      <c r="C49" s="860"/>
      <c r="D49" s="864"/>
      <c r="E49" s="861"/>
      <c r="F49" s="860"/>
      <c r="G49" s="864"/>
      <c r="H49" s="861"/>
      <c r="I49" s="860"/>
      <c r="J49" s="861"/>
      <c r="K49" s="865"/>
      <c r="L49" s="866"/>
      <c r="M49" s="865"/>
      <c r="N49" s="866"/>
      <c r="O49" s="865"/>
      <c r="P49" s="866"/>
      <c r="Q49" s="860"/>
      <c r="R49" s="861"/>
      <c r="S49" s="860"/>
      <c r="T49" s="861"/>
      <c r="U49" s="862"/>
      <c r="V49" s="863"/>
      <c r="W49" s="860"/>
      <c r="X49" s="864"/>
      <c r="Y49" s="860"/>
      <c r="Z49" s="861"/>
      <c r="AA49" s="860"/>
      <c r="AB49" s="861"/>
      <c r="AC49" s="860"/>
      <c r="AD49" s="861"/>
      <c r="AE49" s="47" t="str">
        <f t="shared" si="163"/>
        <v/>
      </c>
      <c r="AF49" s="47" t="str">
        <f t="shared" si="164"/>
        <v/>
      </c>
      <c r="AG49" s="47" t="str">
        <f t="shared" si="90"/>
        <v/>
      </c>
      <c r="AH49" s="47" t="str">
        <f t="shared" si="91"/>
        <v/>
      </c>
      <c r="AI49" s="47" t="str">
        <f t="shared" si="165"/>
        <v/>
      </c>
      <c r="AJ49" s="47" t="str">
        <f t="shared" si="166"/>
        <v/>
      </c>
      <c r="AK49" s="47" t="str">
        <f t="shared" si="94"/>
        <v/>
      </c>
      <c r="AL49" s="47" t="str">
        <f t="shared" si="95"/>
        <v/>
      </c>
      <c r="AM49" s="58" t="str">
        <f t="shared" si="96"/>
        <v>○</v>
      </c>
      <c r="AN49" s="58" t="str">
        <f t="shared" si="97"/>
        <v/>
      </c>
      <c r="AO49" s="58" t="str">
        <f t="shared" si="98"/>
        <v/>
      </c>
      <c r="AP49" s="58" t="str">
        <f t="shared" si="99"/>
        <v/>
      </c>
      <c r="AQ49" s="58" t="str">
        <f t="shared" si="100"/>
        <v/>
      </c>
      <c r="AR49" s="58" t="str">
        <f t="shared" si="101"/>
        <v/>
      </c>
      <c r="AS49" s="58" t="str">
        <f t="shared" si="102"/>
        <v/>
      </c>
      <c r="AT49" s="58" t="str">
        <f t="shared" si="103"/>
        <v/>
      </c>
      <c r="AU49" s="58" t="str">
        <f t="shared" si="104"/>
        <v/>
      </c>
      <c r="AV49" s="58" t="str">
        <f t="shared" si="105"/>
        <v/>
      </c>
      <c r="AW49" s="58" t="str">
        <f t="shared" si="106"/>
        <v/>
      </c>
      <c r="AX49" s="58" t="str">
        <f t="shared" si="107"/>
        <v/>
      </c>
      <c r="AY49" s="58" t="str">
        <f t="shared" si="108"/>
        <v/>
      </c>
      <c r="AZ49" s="58" t="str">
        <f t="shared" si="109"/>
        <v/>
      </c>
      <c r="BA49" s="58" t="str">
        <f t="shared" si="110"/>
        <v/>
      </c>
      <c r="BB49" s="58" t="str">
        <f t="shared" si="111"/>
        <v/>
      </c>
      <c r="BC49" s="58" t="str">
        <f t="shared" si="112"/>
        <v/>
      </c>
      <c r="BD49" s="58" t="str">
        <f t="shared" si="113"/>
        <v/>
      </c>
      <c r="BE49" s="58" t="str">
        <f t="shared" si="114"/>
        <v/>
      </c>
      <c r="BF49" s="58" t="str">
        <f t="shared" si="115"/>
        <v/>
      </c>
      <c r="BG49" s="58" t="str">
        <f t="shared" si="116"/>
        <v/>
      </c>
      <c r="BH49" s="58" t="str">
        <f t="shared" si="117"/>
        <v/>
      </c>
      <c r="BI49" s="58" t="str">
        <f t="shared" si="118"/>
        <v/>
      </c>
      <c r="BJ49" s="58" t="str">
        <f t="shared" si="119"/>
        <v/>
      </c>
      <c r="BK49" s="58" t="str">
        <f t="shared" si="120"/>
        <v/>
      </c>
      <c r="BL49" s="58" t="str">
        <f t="shared" si="121"/>
        <v/>
      </c>
      <c r="BM49" s="58" t="str">
        <f t="shared" si="122"/>
        <v/>
      </c>
      <c r="BN49" s="58" t="str">
        <f t="shared" si="123"/>
        <v/>
      </c>
      <c r="BO49" s="58" t="str">
        <f t="shared" si="124"/>
        <v/>
      </c>
      <c r="BP49" s="58" t="str">
        <f t="shared" si="125"/>
        <v/>
      </c>
      <c r="BQ49" s="58" t="str">
        <f t="shared" si="126"/>
        <v/>
      </c>
      <c r="BR49" s="58" t="str">
        <f t="shared" si="127"/>
        <v/>
      </c>
      <c r="BS49" s="58" t="str">
        <f t="shared" si="128"/>
        <v/>
      </c>
      <c r="BT49" s="58" t="str">
        <f t="shared" si="129"/>
        <v/>
      </c>
      <c r="BU49" s="58" t="str">
        <f t="shared" si="130"/>
        <v/>
      </c>
      <c r="BV49" s="58" t="str">
        <f t="shared" si="131"/>
        <v/>
      </c>
      <c r="BW49" s="58" t="str">
        <f t="shared" si="132"/>
        <v/>
      </c>
      <c r="BX49" s="58" t="str">
        <f t="shared" si="133"/>
        <v/>
      </c>
      <c r="BY49" s="58" t="str">
        <f t="shared" si="134"/>
        <v/>
      </c>
      <c r="BZ49" s="58" t="str">
        <f t="shared" si="135"/>
        <v/>
      </c>
      <c r="CA49" s="58" t="str">
        <f t="shared" si="136"/>
        <v/>
      </c>
      <c r="CB49" s="58" t="str">
        <f t="shared" si="137"/>
        <v/>
      </c>
      <c r="CC49" s="58" t="str">
        <f t="shared" si="138"/>
        <v/>
      </c>
      <c r="CD49" s="58" t="str">
        <f t="shared" si="78"/>
        <v/>
      </c>
      <c r="CE49" s="58" t="str">
        <f t="shared" si="79"/>
        <v/>
      </c>
      <c r="CF49" s="58" t="str">
        <f t="shared" si="80"/>
        <v/>
      </c>
      <c r="CG49" s="58" t="str">
        <f t="shared" si="81"/>
        <v/>
      </c>
      <c r="CH49" s="58" t="str">
        <f t="shared" si="82"/>
        <v/>
      </c>
      <c r="CI49" s="58" t="str">
        <f t="shared" si="83"/>
        <v/>
      </c>
      <c r="CJ49" s="58" t="str">
        <f t="shared" si="139"/>
        <v/>
      </c>
      <c r="CK49" s="58" t="str">
        <f t="shared" si="140"/>
        <v/>
      </c>
      <c r="CL49" s="58" t="str">
        <f t="shared" si="141"/>
        <v/>
      </c>
      <c r="CM49" s="58" t="str">
        <f t="shared" si="142"/>
        <v/>
      </c>
      <c r="CN49" s="58" t="str">
        <f t="shared" si="143"/>
        <v/>
      </c>
      <c r="CO49" s="58" t="str">
        <f t="shared" si="144"/>
        <v/>
      </c>
      <c r="CP49" s="58" t="str">
        <f t="shared" si="145"/>
        <v/>
      </c>
      <c r="CQ49" s="58" t="str">
        <f t="shared" si="146"/>
        <v/>
      </c>
      <c r="CR49" s="58" t="str">
        <f t="shared" si="147"/>
        <v/>
      </c>
      <c r="CS49" s="58" t="str">
        <f t="shared" si="148"/>
        <v/>
      </c>
      <c r="CT49" s="58" t="str">
        <f t="shared" si="149"/>
        <v/>
      </c>
      <c r="CU49" s="58" t="str">
        <f t="shared" si="150"/>
        <v/>
      </c>
      <c r="CV49" s="58" t="str">
        <f t="shared" si="151"/>
        <v/>
      </c>
      <c r="CW49" s="58" t="str">
        <f t="shared" si="152"/>
        <v/>
      </c>
      <c r="CX49" s="58" t="str">
        <f t="shared" si="153"/>
        <v/>
      </c>
      <c r="CY49" s="58" t="str">
        <f t="shared" si="154"/>
        <v/>
      </c>
      <c r="CZ49" s="58" t="str">
        <f t="shared" si="84"/>
        <v/>
      </c>
      <c r="DA49" s="58" t="str">
        <f t="shared" si="85"/>
        <v/>
      </c>
      <c r="DB49" s="58" t="str">
        <f t="shared" si="86"/>
        <v/>
      </c>
      <c r="DC49" s="58" t="str">
        <f t="shared" si="87"/>
        <v/>
      </c>
      <c r="DD49" s="60"/>
      <c r="DE49" s="123" t="s">
        <v>44</v>
      </c>
    </row>
    <row r="50" spans="1:113" ht="13.5" hidden="1" customHeight="1">
      <c r="A50" s="860"/>
      <c r="B50" s="861"/>
      <c r="C50" s="860"/>
      <c r="D50" s="864"/>
      <c r="E50" s="861"/>
      <c r="F50" s="867"/>
      <c r="G50" s="868"/>
      <c r="H50" s="869"/>
      <c r="I50" s="860"/>
      <c r="J50" s="861"/>
      <c r="K50" s="865"/>
      <c r="L50" s="866"/>
      <c r="M50" s="865"/>
      <c r="N50" s="866"/>
      <c r="O50" s="865"/>
      <c r="P50" s="866"/>
      <c r="Q50" s="860"/>
      <c r="R50" s="861"/>
      <c r="S50" s="860"/>
      <c r="T50" s="861"/>
      <c r="U50" s="862"/>
      <c r="V50" s="863"/>
      <c r="W50" s="860"/>
      <c r="X50" s="864"/>
      <c r="Y50" s="860"/>
      <c r="Z50" s="861"/>
      <c r="AA50" s="860"/>
      <c r="AB50" s="861"/>
      <c r="AC50" s="860"/>
      <c r="AD50" s="861"/>
      <c r="AE50" s="47" t="str">
        <f>IF(AND(Q50="○",O50="",Y50=""),"A","")</f>
        <v/>
      </c>
      <c r="AF50" s="47" t="str">
        <f>IF(AND(Q50="○",O50="",Y50="○"),"B","")</f>
        <v/>
      </c>
      <c r="AG50" s="47" t="str">
        <f t="shared" si="90"/>
        <v/>
      </c>
      <c r="AH50" s="47" t="str">
        <f t="shared" si="91"/>
        <v/>
      </c>
      <c r="AI50" s="47" t="str">
        <f>IF(AND(S50="○",O50="",Y50=""),"E","")</f>
        <v/>
      </c>
      <c r="AJ50" s="47" t="str">
        <f>IF(AND(S50="○",O50="",Y50="○"),"F","")</f>
        <v/>
      </c>
      <c r="AK50" s="47" t="str">
        <f t="shared" si="94"/>
        <v/>
      </c>
      <c r="AL50" s="47" t="str">
        <f t="shared" si="95"/>
        <v/>
      </c>
      <c r="AM50" s="58" t="str">
        <f t="shared" si="96"/>
        <v>○</v>
      </c>
      <c r="AN50" s="58" t="str">
        <f>IF(AND($I50="５歳",$M50="標準",$O50="",$Y50="",$AM50="○"),"○","")</f>
        <v/>
      </c>
      <c r="AO50" s="58" t="str">
        <f>IF(AND($I50="４歳",$M50="標準",$O50="",$Y50="",$AM50="○"),"○","")</f>
        <v/>
      </c>
      <c r="AP50" s="58" t="str">
        <f>IF(AND($I50="３歳",$M50="標準",$O50="",$Y50="",$AM50="○"),"○","")</f>
        <v/>
      </c>
      <c r="AQ50" s="58" t="str">
        <f>IF(AND($I50="２歳",$M50="標準",$O50="",$Y50="",$AM50="○"),"○","")</f>
        <v/>
      </c>
      <c r="AR50" s="58" t="str">
        <f>IF(AND($I50="１歳",$M50="標準",$O50="",$Y50="",$AM50="○"),"○","")</f>
        <v/>
      </c>
      <c r="AS50" s="58" t="str">
        <f>IF(AND($I50="乳児",$M50="標準",$O50="",$Y50="",$AM50="○"),"○","")</f>
        <v/>
      </c>
      <c r="AT50" s="58" t="str">
        <f>IF(AND($I50="５歳",$M50="標準",$O50="",$Y50="○",$AM50="○"),"○","")</f>
        <v/>
      </c>
      <c r="AU50" s="58" t="str">
        <f>IF(AND($I50="４歳",$M50="標準",$O50="",$Y50="○",$AM50="○"),"○","")</f>
        <v/>
      </c>
      <c r="AV50" s="58" t="str">
        <f>IF(AND($I50="３歳",$M50="標準",$O50="",$Y50="○",$AM50="○"),"○","")</f>
        <v/>
      </c>
      <c r="AW50" s="58" t="str">
        <f>IF(AND($I50="５歳",$M50="標準",$O50="○",$Y50="",$AM50="○"),"○","")</f>
        <v/>
      </c>
      <c r="AX50" s="58" t="str">
        <f>IF(AND($I50="４歳",$M50="標準",$O50="○",$Y50="",$AM50="○"),"○","")</f>
        <v/>
      </c>
      <c r="AY50" s="58" t="str">
        <f>IF(AND($I50="３歳",$M50="標準",$O50="○",$Y50="",$AM50="○"),"○","")</f>
        <v/>
      </c>
      <c r="AZ50" s="58" t="str">
        <f>IF(AND($I50="２歳",$M50="標準",$O50="○",$Y50="",$AM50="○"),"○","")</f>
        <v/>
      </c>
      <c r="BA50" s="58" t="str">
        <f>IF(AND($I50="１歳",$M50="標準",$O50="○",$Y50="",$AM50="○"),"○","")</f>
        <v/>
      </c>
      <c r="BB50" s="58" t="str">
        <f>IF(AND($I50="乳児",$M50="標準",$O50="○",$Y50="",$AM50="○"),"○","")</f>
        <v/>
      </c>
      <c r="BC50" s="58" t="str">
        <f>IF(AND($I50="５歳",$M50="標準",$O50="○",$Y50="○",$AM50="○"),"○","")</f>
        <v/>
      </c>
      <c r="BD50" s="58" t="str">
        <f>IF(AND($I50="４歳",$M50="標準",$O50="○",$Y50="○",$AM50="○"),"○","")</f>
        <v/>
      </c>
      <c r="BE50" s="58" t="str">
        <f>IF(AND($I50="３歳",$M50="標準",$O50="○",$Y50="○",$AM50="○"),"○","")</f>
        <v/>
      </c>
      <c r="BF50" s="58" t="str">
        <f t="shared" si="115"/>
        <v/>
      </c>
      <c r="BG50" s="58" t="str">
        <f t="shared" si="116"/>
        <v/>
      </c>
      <c r="BH50" s="58" t="str">
        <f t="shared" si="117"/>
        <v/>
      </c>
      <c r="BI50" s="58" t="str">
        <f t="shared" si="118"/>
        <v/>
      </c>
      <c r="BJ50" s="58" t="str">
        <f t="shared" si="119"/>
        <v/>
      </c>
      <c r="BK50" s="58" t="str">
        <f t="shared" si="120"/>
        <v/>
      </c>
      <c r="BL50" s="58" t="str">
        <f t="shared" si="121"/>
        <v/>
      </c>
      <c r="BM50" s="58" t="str">
        <f t="shared" si="122"/>
        <v/>
      </c>
      <c r="BN50" s="58" t="str">
        <f t="shared" si="123"/>
        <v/>
      </c>
      <c r="BO50" s="58" t="str">
        <f t="shared" si="124"/>
        <v/>
      </c>
      <c r="BP50" s="58" t="str">
        <f t="shared" si="125"/>
        <v/>
      </c>
      <c r="BQ50" s="58" t="str">
        <f t="shared" si="126"/>
        <v/>
      </c>
      <c r="BR50" s="58" t="str">
        <f t="shared" si="127"/>
        <v/>
      </c>
      <c r="BS50" s="58" t="str">
        <f t="shared" si="128"/>
        <v/>
      </c>
      <c r="BT50" s="58" t="str">
        <f t="shared" si="129"/>
        <v/>
      </c>
      <c r="BU50" s="58" t="str">
        <f t="shared" si="130"/>
        <v/>
      </c>
      <c r="BV50" s="58" t="str">
        <f t="shared" si="131"/>
        <v/>
      </c>
      <c r="BW50" s="58" t="str">
        <f t="shared" si="132"/>
        <v/>
      </c>
      <c r="BX50" s="58" t="str">
        <f t="shared" si="133"/>
        <v/>
      </c>
      <c r="BY50" s="58" t="str">
        <f t="shared" si="134"/>
        <v/>
      </c>
      <c r="BZ50" s="58" t="str">
        <f t="shared" si="135"/>
        <v/>
      </c>
      <c r="CA50" s="58" t="str">
        <f t="shared" si="136"/>
        <v/>
      </c>
      <c r="CB50" s="58" t="str">
        <f t="shared" si="137"/>
        <v/>
      </c>
      <c r="CC50" s="58" t="str">
        <f t="shared" si="138"/>
        <v/>
      </c>
      <c r="CD50" s="58" t="str">
        <f t="shared" si="78"/>
        <v/>
      </c>
      <c r="CE50" s="58" t="str">
        <f t="shared" si="79"/>
        <v/>
      </c>
      <c r="CF50" s="58" t="str">
        <f t="shared" si="80"/>
        <v/>
      </c>
      <c r="CG50" s="58" t="str">
        <f t="shared" si="81"/>
        <v/>
      </c>
      <c r="CH50" s="58" t="str">
        <f t="shared" si="82"/>
        <v/>
      </c>
      <c r="CI50" s="58" t="str">
        <f t="shared" si="83"/>
        <v/>
      </c>
      <c r="CJ50" s="58" t="str">
        <f t="shared" si="139"/>
        <v/>
      </c>
      <c r="CK50" s="58" t="str">
        <f t="shared" si="140"/>
        <v/>
      </c>
      <c r="CL50" s="58" t="str">
        <f t="shared" si="141"/>
        <v/>
      </c>
      <c r="CM50" s="58" t="str">
        <f t="shared" si="142"/>
        <v/>
      </c>
      <c r="CN50" s="58" t="str">
        <f t="shared" si="143"/>
        <v/>
      </c>
      <c r="CO50" s="58" t="str">
        <f t="shared" si="144"/>
        <v/>
      </c>
      <c r="CP50" s="58" t="str">
        <f t="shared" si="145"/>
        <v/>
      </c>
      <c r="CQ50" s="58" t="str">
        <f t="shared" si="146"/>
        <v/>
      </c>
      <c r="CR50" s="58" t="str">
        <f t="shared" si="147"/>
        <v/>
      </c>
      <c r="CS50" s="58" t="str">
        <f t="shared" si="148"/>
        <v/>
      </c>
      <c r="CT50" s="58" t="str">
        <f t="shared" si="149"/>
        <v/>
      </c>
      <c r="CU50" s="58" t="str">
        <f t="shared" si="150"/>
        <v/>
      </c>
      <c r="CV50" s="58" t="str">
        <f t="shared" si="151"/>
        <v/>
      </c>
      <c r="CW50" s="58" t="str">
        <f t="shared" si="152"/>
        <v/>
      </c>
      <c r="CX50" s="58" t="str">
        <f t="shared" si="153"/>
        <v/>
      </c>
      <c r="CY50" s="58" t="str">
        <f t="shared" si="154"/>
        <v/>
      </c>
      <c r="CZ50" s="58" t="str">
        <f t="shared" si="84"/>
        <v/>
      </c>
      <c r="DA50" s="58" t="str">
        <f t="shared" si="85"/>
        <v/>
      </c>
      <c r="DB50" s="58" t="str">
        <f t="shared" si="86"/>
        <v/>
      </c>
      <c r="DC50" s="58" t="str">
        <f t="shared" si="87"/>
        <v/>
      </c>
      <c r="DD50" s="59" t="s">
        <v>148</v>
      </c>
      <c r="DE50" s="59" t="s">
        <v>59</v>
      </c>
      <c r="DF50" s="60" t="s">
        <v>60</v>
      </c>
      <c r="DG50" s="123" t="s">
        <v>41</v>
      </c>
      <c r="DH50" s="123" t="s">
        <v>42</v>
      </c>
      <c r="DI50" s="123" t="s">
        <v>43</v>
      </c>
    </row>
    <row r="51" spans="1:113" ht="13.5" hidden="1" customHeight="1">
      <c r="A51" s="860"/>
      <c r="B51" s="861"/>
      <c r="C51" s="860"/>
      <c r="D51" s="864"/>
      <c r="E51" s="861"/>
      <c r="F51" s="860"/>
      <c r="G51" s="864"/>
      <c r="H51" s="861"/>
      <c r="I51" s="860"/>
      <c r="J51" s="861"/>
      <c r="K51" s="865"/>
      <c r="L51" s="866"/>
      <c r="M51" s="865"/>
      <c r="N51" s="866"/>
      <c r="O51" s="865"/>
      <c r="P51" s="866"/>
      <c r="Q51" s="860"/>
      <c r="R51" s="861"/>
      <c r="S51" s="860"/>
      <c r="T51" s="861"/>
      <c r="U51" s="862"/>
      <c r="V51" s="863"/>
      <c r="W51" s="860"/>
      <c r="X51" s="864"/>
      <c r="Y51" s="860"/>
      <c r="Z51" s="861"/>
      <c r="AA51" s="860"/>
      <c r="AB51" s="861"/>
      <c r="AC51" s="860"/>
      <c r="AD51" s="861"/>
      <c r="AE51" s="47" t="str">
        <f t="shared" ref="AE51:AE54" si="167">IF(AND(Q51="○",O51="",Y51=""),"A","")</f>
        <v/>
      </c>
      <c r="AF51" s="47" t="str">
        <f t="shared" ref="AF51:AF54" si="168">IF(AND(Q51="○",O51="",Y51="○"),"B","")</f>
        <v/>
      </c>
      <c r="AG51" s="47" t="str">
        <f t="shared" si="90"/>
        <v/>
      </c>
      <c r="AH51" s="47" t="str">
        <f t="shared" si="91"/>
        <v/>
      </c>
      <c r="AI51" s="47" t="str">
        <f t="shared" ref="AI51:AI54" si="169">IF(AND(S51="○",O51="",Y51=""),"E","")</f>
        <v/>
      </c>
      <c r="AJ51" s="47" t="str">
        <f t="shared" ref="AJ51:AJ54" si="170">IF(AND(S51="○",O51="",Y51="○"),"F","")</f>
        <v/>
      </c>
      <c r="AK51" s="47" t="str">
        <f t="shared" si="94"/>
        <v/>
      </c>
      <c r="AL51" s="47" t="str">
        <f t="shared" si="95"/>
        <v/>
      </c>
      <c r="AM51" s="58" t="str">
        <f t="shared" si="96"/>
        <v>○</v>
      </c>
      <c r="AN51" s="58" t="str">
        <f t="shared" si="97"/>
        <v/>
      </c>
      <c r="AO51" s="58" t="str">
        <f t="shared" si="98"/>
        <v/>
      </c>
      <c r="AP51" s="58" t="str">
        <f t="shared" si="99"/>
        <v/>
      </c>
      <c r="AQ51" s="58" t="str">
        <f t="shared" si="100"/>
        <v/>
      </c>
      <c r="AR51" s="58" t="str">
        <f t="shared" si="101"/>
        <v/>
      </c>
      <c r="AS51" s="58" t="str">
        <f t="shared" si="102"/>
        <v/>
      </c>
      <c r="AT51" s="58" t="str">
        <f t="shared" si="103"/>
        <v/>
      </c>
      <c r="AU51" s="58" t="str">
        <f t="shared" si="104"/>
        <v/>
      </c>
      <c r="AV51" s="58" t="str">
        <f t="shared" si="105"/>
        <v/>
      </c>
      <c r="AW51" s="58" t="str">
        <f t="shared" si="106"/>
        <v/>
      </c>
      <c r="AX51" s="58" t="str">
        <f t="shared" si="107"/>
        <v/>
      </c>
      <c r="AY51" s="58" t="str">
        <f t="shared" si="108"/>
        <v/>
      </c>
      <c r="AZ51" s="58" t="str">
        <f t="shared" si="109"/>
        <v/>
      </c>
      <c r="BA51" s="58" t="str">
        <f t="shared" si="110"/>
        <v/>
      </c>
      <c r="BB51" s="58" t="str">
        <f t="shared" si="111"/>
        <v/>
      </c>
      <c r="BC51" s="58" t="str">
        <f t="shared" si="112"/>
        <v/>
      </c>
      <c r="BD51" s="58" t="str">
        <f t="shared" si="113"/>
        <v/>
      </c>
      <c r="BE51" s="58" t="str">
        <f t="shared" si="114"/>
        <v/>
      </c>
      <c r="BF51" s="58" t="str">
        <f t="shared" si="115"/>
        <v/>
      </c>
      <c r="BG51" s="58" t="str">
        <f t="shared" si="116"/>
        <v/>
      </c>
      <c r="BH51" s="58" t="str">
        <f t="shared" si="117"/>
        <v/>
      </c>
      <c r="BI51" s="58" t="str">
        <f t="shared" si="118"/>
        <v/>
      </c>
      <c r="BJ51" s="58" t="str">
        <f t="shared" si="119"/>
        <v/>
      </c>
      <c r="BK51" s="58" t="str">
        <f t="shared" si="120"/>
        <v/>
      </c>
      <c r="BL51" s="58" t="str">
        <f t="shared" si="121"/>
        <v/>
      </c>
      <c r="BM51" s="58" t="str">
        <f t="shared" si="122"/>
        <v/>
      </c>
      <c r="BN51" s="58" t="str">
        <f t="shared" si="123"/>
        <v/>
      </c>
      <c r="BO51" s="58" t="str">
        <f t="shared" si="124"/>
        <v/>
      </c>
      <c r="BP51" s="58" t="str">
        <f t="shared" si="125"/>
        <v/>
      </c>
      <c r="BQ51" s="58" t="str">
        <f t="shared" si="126"/>
        <v/>
      </c>
      <c r="BR51" s="58" t="str">
        <f t="shared" si="127"/>
        <v/>
      </c>
      <c r="BS51" s="58" t="str">
        <f t="shared" si="128"/>
        <v/>
      </c>
      <c r="BT51" s="58" t="str">
        <f t="shared" si="129"/>
        <v/>
      </c>
      <c r="BU51" s="58" t="str">
        <f t="shared" si="130"/>
        <v/>
      </c>
      <c r="BV51" s="58" t="str">
        <f t="shared" si="131"/>
        <v/>
      </c>
      <c r="BW51" s="58" t="str">
        <f t="shared" si="132"/>
        <v/>
      </c>
      <c r="BX51" s="58" t="str">
        <f t="shared" si="133"/>
        <v/>
      </c>
      <c r="BY51" s="58" t="str">
        <f t="shared" si="134"/>
        <v/>
      </c>
      <c r="BZ51" s="58" t="str">
        <f t="shared" si="135"/>
        <v/>
      </c>
      <c r="CA51" s="58" t="str">
        <f t="shared" si="136"/>
        <v/>
      </c>
      <c r="CB51" s="58" t="str">
        <f t="shared" si="137"/>
        <v/>
      </c>
      <c r="CC51" s="58" t="str">
        <f t="shared" si="138"/>
        <v/>
      </c>
      <c r="CD51" s="58" t="str">
        <f t="shared" si="78"/>
        <v/>
      </c>
      <c r="CE51" s="58" t="str">
        <f t="shared" si="79"/>
        <v/>
      </c>
      <c r="CF51" s="58" t="str">
        <f t="shared" si="80"/>
        <v/>
      </c>
      <c r="CG51" s="58" t="str">
        <f t="shared" si="81"/>
        <v/>
      </c>
      <c r="CH51" s="58" t="str">
        <f t="shared" si="82"/>
        <v/>
      </c>
      <c r="CI51" s="58" t="str">
        <f t="shared" si="83"/>
        <v/>
      </c>
      <c r="CJ51" s="58" t="str">
        <f t="shared" si="139"/>
        <v/>
      </c>
      <c r="CK51" s="58" t="str">
        <f t="shared" si="140"/>
        <v/>
      </c>
      <c r="CL51" s="58" t="str">
        <f t="shared" si="141"/>
        <v/>
      </c>
      <c r="CM51" s="58" t="str">
        <f t="shared" si="142"/>
        <v/>
      </c>
      <c r="CN51" s="58" t="str">
        <f t="shared" si="143"/>
        <v/>
      </c>
      <c r="CO51" s="58" t="str">
        <f t="shared" si="144"/>
        <v/>
      </c>
      <c r="CP51" s="58" t="str">
        <f t="shared" si="145"/>
        <v/>
      </c>
      <c r="CQ51" s="58" t="str">
        <f t="shared" si="146"/>
        <v/>
      </c>
      <c r="CR51" s="58" t="str">
        <f t="shared" si="147"/>
        <v/>
      </c>
      <c r="CS51" s="58" t="str">
        <f t="shared" si="148"/>
        <v/>
      </c>
      <c r="CT51" s="58" t="str">
        <f t="shared" si="149"/>
        <v/>
      </c>
      <c r="CU51" s="58" t="str">
        <f t="shared" si="150"/>
        <v/>
      </c>
      <c r="CV51" s="58" t="str">
        <f t="shared" si="151"/>
        <v/>
      </c>
      <c r="CW51" s="58" t="str">
        <f t="shared" si="152"/>
        <v/>
      </c>
      <c r="CX51" s="58" t="str">
        <f t="shared" si="153"/>
        <v/>
      </c>
      <c r="CY51" s="58" t="str">
        <f t="shared" si="154"/>
        <v/>
      </c>
      <c r="CZ51" s="58" t="str">
        <f t="shared" si="84"/>
        <v/>
      </c>
      <c r="DA51" s="58" t="str">
        <f t="shared" si="85"/>
        <v/>
      </c>
      <c r="DB51" s="58" t="str">
        <f t="shared" si="86"/>
        <v/>
      </c>
      <c r="DC51" s="58" t="str">
        <f t="shared" si="87"/>
        <v/>
      </c>
      <c r="DD51" s="123" t="s">
        <v>11</v>
      </c>
      <c r="DE51" s="123" t="s">
        <v>48</v>
      </c>
      <c r="DF51" s="123" t="s">
        <v>12</v>
      </c>
    </row>
    <row r="52" spans="1:113" ht="13.5" hidden="1" customHeight="1">
      <c r="A52" s="860"/>
      <c r="B52" s="861"/>
      <c r="C52" s="860"/>
      <c r="D52" s="864"/>
      <c r="E52" s="861"/>
      <c r="F52" s="860"/>
      <c r="G52" s="864"/>
      <c r="H52" s="861"/>
      <c r="I52" s="860"/>
      <c r="J52" s="861"/>
      <c r="K52" s="865"/>
      <c r="L52" s="866"/>
      <c r="M52" s="865"/>
      <c r="N52" s="866"/>
      <c r="O52" s="865"/>
      <c r="P52" s="866"/>
      <c r="Q52" s="860"/>
      <c r="R52" s="861"/>
      <c r="S52" s="860"/>
      <c r="T52" s="861"/>
      <c r="U52" s="862"/>
      <c r="V52" s="863"/>
      <c r="W52" s="860"/>
      <c r="X52" s="864"/>
      <c r="Y52" s="860"/>
      <c r="Z52" s="861"/>
      <c r="AA52" s="860"/>
      <c r="AB52" s="861"/>
      <c r="AC52" s="860"/>
      <c r="AD52" s="861"/>
      <c r="AE52" s="47" t="str">
        <f t="shared" si="167"/>
        <v/>
      </c>
      <c r="AF52" s="47" t="str">
        <f t="shared" si="168"/>
        <v/>
      </c>
      <c r="AG52" s="47" t="str">
        <f t="shared" si="90"/>
        <v/>
      </c>
      <c r="AH52" s="47" t="str">
        <f t="shared" si="91"/>
        <v/>
      </c>
      <c r="AI52" s="47" t="str">
        <f t="shared" si="169"/>
        <v/>
      </c>
      <c r="AJ52" s="47" t="str">
        <f t="shared" si="170"/>
        <v/>
      </c>
      <c r="AK52" s="47" t="str">
        <f t="shared" si="94"/>
        <v/>
      </c>
      <c r="AL52" s="47" t="str">
        <f t="shared" si="95"/>
        <v/>
      </c>
      <c r="AM52" s="58" t="str">
        <f t="shared" si="96"/>
        <v>○</v>
      </c>
      <c r="AN52" s="58" t="str">
        <f t="shared" si="97"/>
        <v/>
      </c>
      <c r="AO52" s="58" t="str">
        <f t="shared" si="98"/>
        <v/>
      </c>
      <c r="AP52" s="58" t="str">
        <f t="shared" si="99"/>
        <v/>
      </c>
      <c r="AQ52" s="58" t="str">
        <f t="shared" si="100"/>
        <v/>
      </c>
      <c r="AR52" s="58" t="str">
        <f t="shared" si="101"/>
        <v/>
      </c>
      <c r="AS52" s="58" t="str">
        <f t="shared" si="102"/>
        <v/>
      </c>
      <c r="AT52" s="58" t="str">
        <f t="shared" si="103"/>
        <v/>
      </c>
      <c r="AU52" s="58" t="str">
        <f t="shared" si="104"/>
        <v/>
      </c>
      <c r="AV52" s="58" t="str">
        <f t="shared" si="105"/>
        <v/>
      </c>
      <c r="AW52" s="58" t="str">
        <f t="shared" si="106"/>
        <v/>
      </c>
      <c r="AX52" s="58" t="str">
        <f t="shared" si="107"/>
        <v/>
      </c>
      <c r="AY52" s="58" t="str">
        <f t="shared" si="108"/>
        <v/>
      </c>
      <c r="AZ52" s="58" t="str">
        <f t="shared" si="109"/>
        <v/>
      </c>
      <c r="BA52" s="58" t="str">
        <f t="shared" si="110"/>
        <v/>
      </c>
      <c r="BB52" s="58" t="str">
        <f t="shared" si="111"/>
        <v/>
      </c>
      <c r="BC52" s="58" t="str">
        <f t="shared" si="112"/>
        <v/>
      </c>
      <c r="BD52" s="58" t="str">
        <f t="shared" si="113"/>
        <v/>
      </c>
      <c r="BE52" s="58" t="str">
        <f t="shared" si="114"/>
        <v/>
      </c>
      <c r="BF52" s="58" t="str">
        <f t="shared" si="115"/>
        <v/>
      </c>
      <c r="BG52" s="58" t="str">
        <f t="shared" si="116"/>
        <v/>
      </c>
      <c r="BH52" s="58" t="str">
        <f t="shared" si="117"/>
        <v/>
      </c>
      <c r="BI52" s="58" t="str">
        <f t="shared" si="118"/>
        <v/>
      </c>
      <c r="BJ52" s="58" t="str">
        <f t="shared" si="119"/>
        <v/>
      </c>
      <c r="BK52" s="58" t="str">
        <f t="shared" si="120"/>
        <v/>
      </c>
      <c r="BL52" s="58" t="str">
        <f t="shared" si="121"/>
        <v/>
      </c>
      <c r="BM52" s="58" t="str">
        <f t="shared" si="122"/>
        <v/>
      </c>
      <c r="BN52" s="58" t="str">
        <f t="shared" si="123"/>
        <v/>
      </c>
      <c r="BO52" s="58" t="str">
        <f t="shared" si="124"/>
        <v/>
      </c>
      <c r="BP52" s="58" t="str">
        <f t="shared" si="125"/>
        <v/>
      </c>
      <c r="BQ52" s="58" t="str">
        <f t="shared" si="126"/>
        <v/>
      </c>
      <c r="BR52" s="58" t="str">
        <f t="shared" si="127"/>
        <v/>
      </c>
      <c r="BS52" s="58" t="str">
        <f t="shared" si="128"/>
        <v/>
      </c>
      <c r="BT52" s="58" t="str">
        <f t="shared" si="129"/>
        <v/>
      </c>
      <c r="BU52" s="58" t="str">
        <f t="shared" si="130"/>
        <v/>
      </c>
      <c r="BV52" s="58" t="str">
        <f t="shared" si="131"/>
        <v/>
      </c>
      <c r="BW52" s="58" t="str">
        <f t="shared" si="132"/>
        <v/>
      </c>
      <c r="BX52" s="58" t="str">
        <f t="shared" si="133"/>
        <v/>
      </c>
      <c r="BY52" s="58" t="str">
        <f t="shared" si="134"/>
        <v/>
      </c>
      <c r="BZ52" s="58" t="str">
        <f t="shared" si="135"/>
        <v/>
      </c>
      <c r="CA52" s="58" t="str">
        <f t="shared" si="136"/>
        <v/>
      </c>
      <c r="CB52" s="58" t="str">
        <f t="shared" si="137"/>
        <v/>
      </c>
      <c r="CC52" s="58" t="str">
        <f t="shared" si="138"/>
        <v/>
      </c>
      <c r="CD52" s="58" t="str">
        <f t="shared" si="78"/>
        <v/>
      </c>
      <c r="CE52" s="58" t="str">
        <f t="shared" si="79"/>
        <v/>
      </c>
      <c r="CF52" s="58" t="str">
        <f t="shared" si="80"/>
        <v/>
      </c>
      <c r="CG52" s="58" t="str">
        <f t="shared" si="81"/>
        <v/>
      </c>
      <c r="CH52" s="58" t="str">
        <f t="shared" si="82"/>
        <v/>
      </c>
      <c r="CI52" s="58" t="str">
        <f t="shared" si="83"/>
        <v/>
      </c>
      <c r="CJ52" s="58" t="str">
        <f t="shared" si="139"/>
        <v/>
      </c>
      <c r="CK52" s="58" t="str">
        <f t="shared" si="140"/>
        <v/>
      </c>
      <c r="CL52" s="58" t="str">
        <f t="shared" si="141"/>
        <v/>
      </c>
      <c r="CM52" s="58" t="str">
        <f t="shared" si="142"/>
        <v/>
      </c>
      <c r="CN52" s="58" t="str">
        <f t="shared" si="143"/>
        <v/>
      </c>
      <c r="CO52" s="58" t="str">
        <f t="shared" si="144"/>
        <v/>
      </c>
      <c r="CP52" s="58" t="str">
        <f t="shared" si="145"/>
        <v/>
      </c>
      <c r="CQ52" s="58" t="str">
        <f t="shared" si="146"/>
        <v/>
      </c>
      <c r="CR52" s="58" t="str">
        <f t="shared" si="147"/>
        <v/>
      </c>
      <c r="CS52" s="58" t="str">
        <f t="shared" si="148"/>
        <v/>
      </c>
      <c r="CT52" s="58" t="str">
        <f t="shared" si="149"/>
        <v/>
      </c>
      <c r="CU52" s="58" t="str">
        <f t="shared" si="150"/>
        <v/>
      </c>
      <c r="CV52" s="58" t="str">
        <f t="shared" si="151"/>
        <v/>
      </c>
      <c r="CW52" s="58" t="str">
        <f t="shared" si="152"/>
        <v/>
      </c>
      <c r="CX52" s="58" t="str">
        <f t="shared" si="153"/>
        <v/>
      </c>
      <c r="CY52" s="58" t="str">
        <f t="shared" si="154"/>
        <v/>
      </c>
      <c r="CZ52" s="58" t="str">
        <f t="shared" si="84"/>
        <v/>
      </c>
      <c r="DA52" s="58" t="str">
        <f t="shared" si="85"/>
        <v/>
      </c>
      <c r="DB52" s="58" t="str">
        <f t="shared" si="86"/>
        <v/>
      </c>
      <c r="DC52" s="58" t="str">
        <f t="shared" si="87"/>
        <v/>
      </c>
      <c r="DD52" s="60" t="s">
        <v>46</v>
      </c>
      <c r="DE52" s="123" t="s">
        <v>47</v>
      </c>
      <c r="DF52" s="123" t="s">
        <v>261</v>
      </c>
    </row>
    <row r="53" spans="1:113" ht="13.5" hidden="1" customHeight="1">
      <c r="A53" s="860"/>
      <c r="B53" s="861"/>
      <c r="C53" s="860"/>
      <c r="D53" s="864"/>
      <c r="E53" s="861"/>
      <c r="F53" s="860"/>
      <c r="G53" s="864"/>
      <c r="H53" s="861"/>
      <c r="I53" s="860"/>
      <c r="J53" s="861"/>
      <c r="K53" s="865"/>
      <c r="L53" s="866"/>
      <c r="M53" s="865"/>
      <c r="N53" s="866"/>
      <c r="O53" s="865"/>
      <c r="P53" s="866"/>
      <c r="Q53" s="860"/>
      <c r="R53" s="861"/>
      <c r="S53" s="860"/>
      <c r="T53" s="861"/>
      <c r="U53" s="862"/>
      <c r="V53" s="863"/>
      <c r="W53" s="860"/>
      <c r="X53" s="864"/>
      <c r="Y53" s="860"/>
      <c r="Z53" s="861"/>
      <c r="AA53" s="860"/>
      <c r="AB53" s="861"/>
      <c r="AC53" s="860"/>
      <c r="AD53" s="861"/>
      <c r="AE53" s="47" t="str">
        <f t="shared" si="167"/>
        <v/>
      </c>
      <c r="AF53" s="47" t="str">
        <f t="shared" si="168"/>
        <v/>
      </c>
      <c r="AG53" s="47" t="str">
        <f t="shared" si="90"/>
        <v/>
      </c>
      <c r="AH53" s="47" t="str">
        <f t="shared" si="91"/>
        <v/>
      </c>
      <c r="AI53" s="47" t="str">
        <f t="shared" si="169"/>
        <v/>
      </c>
      <c r="AJ53" s="47" t="str">
        <f t="shared" si="170"/>
        <v/>
      </c>
      <c r="AK53" s="47" t="str">
        <f t="shared" si="94"/>
        <v/>
      </c>
      <c r="AL53" s="47" t="str">
        <f t="shared" si="95"/>
        <v/>
      </c>
      <c r="AM53" s="58" t="str">
        <f t="shared" si="96"/>
        <v>○</v>
      </c>
      <c r="AN53" s="58" t="str">
        <f t="shared" si="97"/>
        <v/>
      </c>
      <c r="AO53" s="58" t="str">
        <f t="shared" si="98"/>
        <v/>
      </c>
      <c r="AP53" s="58" t="str">
        <f t="shared" si="99"/>
        <v/>
      </c>
      <c r="AQ53" s="58" t="str">
        <f t="shared" si="100"/>
        <v/>
      </c>
      <c r="AR53" s="58" t="str">
        <f t="shared" si="101"/>
        <v/>
      </c>
      <c r="AS53" s="58" t="str">
        <f t="shared" si="102"/>
        <v/>
      </c>
      <c r="AT53" s="58" t="str">
        <f t="shared" si="103"/>
        <v/>
      </c>
      <c r="AU53" s="58" t="str">
        <f t="shared" si="104"/>
        <v/>
      </c>
      <c r="AV53" s="58" t="str">
        <f t="shared" si="105"/>
        <v/>
      </c>
      <c r="AW53" s="58" t="str">
        <f t="shared" si="106"/>
        <v/>
      </c>
      <c r="AX53" s="58" t="str">
        <f t="shared" si="107"/>
        <v/>
      </c>
      <c r="AY53" s="58" t="str">
        <f t="shared" si="108"/>
        <v/>
      </c>
      <c r="AZ53" s="58" t="str">
        <f t="shared" si="109"/>
        <v/>
      </c>
      <c r="BA53" s="58" t="str">
        <f t="shared" si="110"/>
        <v/>
      </c>
      <c r="BB53" s="58" t="str">
        <f t="shared" si="111"/>
        <v/>
      </c>
      <c r="BC53" s="58" t="str">
        <f t="shared" si="112"/>
        <v/>
      </c>
      <c r="BD53" s="58" t="str">
        <f t="shared" si="113"/>
        <v/>
      </c>
      <c r="BE53" s="58" t="str">
        <f t="shared" si="114"/>
        <v/>
      </c>
      <c r="BF53" s="58" t="str">
        <f t="shared" si="115"/>
        <v/>
      </c>
      <c r="BG53" s="58" t="str">
        <f t="shared" si="116"/>
        <v/>
      </c>
      <c r="BH53" s="58" t="str">
        <f t="shared" si="117"/>
        <v/>
      </c>
      <c r="BI53" s="58" t="str">
        <f t="shared" si="118"/>
        <v/>
      </c>
      <c r="BJ53" s="58" t="str">
        <f t="shared" si="119"/>
        <v/>
      </c>
      <c r="BK53" s="58" t="str">
        <f t="shared" si="120"/>
        <v/>
      </c>
      <c r="BL53" s="58" t="str">
        <f t="shared" si="121"/>
        <v/>
      </c>
      <c r="BM53" s="58" t="str">
        <f t="shared" si="122"/>
        <v/>
      </c>
      <c r="BN53" s="58" t="str">
        <f t="shared" si="123"/>
        <v/>
      </c>
      <c r="BO53" s="58" t="str">
        <f t="shared" si="124"/>
        <v/>
      </c>
      <c r="BP53" s="58" t="str">
        <f t="shared" si="125"/>
        <v/>
      </c>
      <c r="BQ53" s="58" t="str">
        <f t="shared" si="126"/>
        <v/>
      </c>
      <c r="BR53" s="58" t="str">
        <f t="shared" si="127"/>
        <v/>
      </c>
      <c r="BS53" s="58" t="str">
        <f t="shared" si="128"/>
        <v/>
      </c>
      <c r="BT53" s="58" t="str">
        <f t="shared" si="129"/>
        <v/>
      </c>
      <c r="BU53" s="58" t="str">
        <f t="shared" si="130"/>
        <v/>
      </c>
      <c r="BV53" s="58" t="str">
        <f t="shared" si="131"/>
        <v/>
      </c>
      <c r="BW53" s="58" t="str">
        <f t="shared" si="132"/>
        <v/>
      </c>
      <c r="BX53" s="58" t="str">
        <f t="shared" si="133"/>
        <v/>
      </c>
      <c r="BY53" s="58" t="str">
        <f t="shared" si="134"/>
        <v/>
      </c>
      <c r="BZ53" s="58" t="str">
        <f t="shared" si="135"/>
        <v/>
      </c>
      <c r="CA53" s="58" t="str">
        <f t="shared" si="136"/>
        <v/>
      </c>
      <c r="CB53" s="58" t="str">
        <f t="shared" si="137"/>
        <v/>
      </c>
      <c r="CC53" s="58" t="str">
        <f t="shared" si="138"/>
        <v/>
      </c>
      <c r="CD53" s="58" t="str">
        <f t="shared" si="78"/>
        <v/>
      </c>
      <c r="CE53" s="58" t="str">
        <f t="shared" si="79"/>
        <v/>
      </c>
      <c r="CF53" s="58" t="str">
        <f t="shared" si="80"/>
        <v/>
      </c>
      <c r="CG53" s="58" t="str">
        <f t="shared" si="81"/>
        <v/>
      </c>
      <c r="CH53" s="58" t="str">
        <f t="shared" si="82"/>
        <v/>
      </c>
      <c r="CI53" s="58" t="str">
        <f t="shared" si="83"/>
        <v/>
      </c>
      <c r="CJ53" s="58" t="str">
        <f t="shared" si="139"/>
        <v/>
      </c>
      <c r="CK53" s="58" t="str">
        <f t="shared" si="140"/>
        <v/>
      </c>
      <c r="CL53" s="58" t="str">
        <f t="shared" si="141"/>
        <v/>
      </c>
      <c r="CM53" s="58" t="str">
        <f t="shared" si="142"/>
        <v/>
      </c>
      <c r="CN53" s="58" t="str">
        <f t="shared" si="143"/>
        <v/>
      </c>
      <c r="CO53" s="58" t="str">
        <f t="shared" si="144"/>
        <v/>
      </c>
      <c r="CP53" s="58" t="str">
        <f t="shared" si="145"/>
        <v/>
      </c>
      <c r="CQ53" s="58" t="str">
        <f t="shared" si="146"/>
        <v/>
      </c>
      <c r="CR53" s="58" t="str">
        <f t="shared" si="147"/>
        <v/>
      </c>
      <c r="CS53" s="58" t="str">
        <f t="shared" si="148"/>
        <v/>
      </c>
      <c r="CT53" s="58" t="str">
        <f t="shared" si="149"/>
        <v/>
      </c>
      <c r="CU53" s="58" t="str">
        <f t="shared" si="150"/>
        <v/>
      </c>
      <c r="CV53" s="58" t="str">
        <f t="shared" si="151"/>
        <v/>
      </c>
      <c r="CW53" s="58" t="str">
        <f t="shared" si="152"/>
        <v/>
      </c>
      <c r="CX53" s="58" t="str">
        <f t="shared" si="153"/>
        <v/>
      </c>
      <c r="CY53" s="58" t="str">
        <f t="shared" si="154"/>
        <v/>
      </c>
      <c r="CZ53" s="58" t="str">
        <f t="shared" si="84"/>
        <v/>
      </c>
      <c r="DA53" s="58" t="str">
        <f t="shared" si="85"/>
        <v/>
      </c>
      <c r="DB53" s="58" t="str">
        <f t="shared" si="86"/>
        <v/>
      </c>
      <c r="DC53" s="58" t="str">
        <f t="shared" si="87"/>
        <v/>
      </c>
      <c r="DD53" s="60"/>
      <c r="DE53" s="123" t="s">
        <v>57</v>
      </c>
    </row>
    <row r="54" spans="1:113" ht="13.5" hidden="1" customHeight="1">
      <c r="A54" s="860"/>
      <c r="B54" s="861"/>
      <c r="C54" s="860"/>
      <c r="D54" s="864"/>
      <c r="E54" s="861"/>
      <c r="F54" s="860"/>
      <c r="G54" s="864"/>
      <c r="H54" s="861"/>
      <c r="I54" s="860"/>
      <c r="J54" s="861"/>
      <c r="K54" s="865"/>
      <c r="L54" s="866"/>
      <c r="M54" s="865"/>
      <c r="N54" s="866"/>
      <c r="O54" s="865"/>
      <c r="P54" s="866"/>
      <c r="Q54" s="860"/>
      <c r="R54" s="861"/>
      <c r="S54" s="860"/>
      <c r="T54" s="861"/>
      <c r="U54" s="862"/>
      <c r="V54" s="863"/>
      <c r="W54" s="860"/>
      <c r="X54" s="864"/>
      <c r="Y54" s="860"/>
      <c r="Z54" s="861"/>
      <c r="AA54" s="860"/>
      <c r="AB54" s="861"/>
      <c r="AC54" s="860"/>
      <c r="AD54" s="861"/>
      <c r="AE54" s="47" t="str">
        <f t="shared" si="167"/>
        <v/>
      </c>
      <c r="AF54" s="47" t="str">
        <f t="shared" si="168"/>
        <v/>
      </c>
      <c r="AG54" s="47" t="str">
        <f t="shared" si="90"/>
        <v/>
      </c>
      <c r="AH54" s="47" t="str">
        <f t="shared" si="91"/>
        <v/>
      </c>
      <c r="AI54" s="47" t="str">
        <f t="shared" si="169"/>
        <v/>
      </c>
      <c r="AJ54" s="47" t="str">
        <f t="shared" si="170"/>
        <v/>
      </c>
      <c r="AK54" s="47" t="str">
        <f t="shared" si="94"/>
        <v/>
      </c>
      <c r="AL54" s="47" t="str">
        <f t="shared" si="95"/>
        <v/>
      </c>
      <c r="AM54" s="58" t="str">
        <f t="shared" si="96"/>
        <v>○</v>
      </c>
      <c r="AN54" s="58" t="str">
        <f t="shared" si="97"/>
        <v/>
      </c>
      <c r="AO54" s="58" t="str">
        <f t="shared" si="98"/>
        <v/>
      </c>
      <c r="AP54" s="58" t="str">
        <f t="shared" si="99"/>
        <v/>
      </c>
      <c r="AQ54" s="58" t="str">
        <f t="shared" si="100"/>
        <v/>
      </c>
      <c r="AR54" s="58" t="str">
        <f t="shared" si="101"/>
        <v/>
      </c>
      <c r="AS54" s="58" t="str">
        <f t="shared" si="102"/>
        <v/>
      </c>
      <c r="AT54" s="58" t="str">
        <f t="shared" si="103"/>
        <v/>
      </c>
      <c r="AU54" s="58" t="str">
        <f t="shared" si="104"/>
        <v/>
      </c>
      <c r="AV54" s="58" t="str">
        <f t="shared" si="105"/>
        <v/>
      </c>
      <c r="AW54" s="58" t="str">
        <f t="shared" si="106"/>
        <v/>
      </c>
      <c r="AX54" s="58" t="str">
        <f t="shared" si="107"/>
        <v/>
      </c>
      <c r="AY54" s="58" t="str">
        <f t="shared" si="108"/>
        <v/>
      </c>
      <c r="AZ54" s="58" t="str">
        <f t="shared" si="109"/>
        <v/>
      </c>
      <c r="BA54" s="58" t="str">
        <f t="shared" si="110"/>
        <v/>
      </c>
      <c r="BB54" s="58" t="str">
        <f t="shared" si="111"/>
        <v/>
      </c>
      <c r="BC54" s="58" t="str">
        <f t="shared" si="112"/>
        <v/>
      </c>
      <c r="BD54" s="58" t="str">
        <f t="shared" si="113"/>
        <v/>
      </c>
      <c r="BE54" s="58" t="str">
        <f t="shared" si="114"/>
        <v/>
      </c>
      <c r="BF54" s="58" t="str">
        <f t="shared" si="115"/>
        <v/>
      </c>
      <c r="BG54" s="58" t="str">
        <f t="shared" si="116"/>
        <v/>
      </c>
      <c r="BH54" s="58" t="str">
        <f t="shared" si="117"/>
        <v/>
      </c>
      <c r="BI54" s="58" t="str">
        <f t="shared" si="118"/>
        <v/>
      </c>
      <c r="BJ54" s="58" t="str">
        <f t="shared" si="119"/>
        <v/>
      </c>
      <c r="BK54" s="58" t="str">
        <f t="shared" si="120"/>
        <v/>
      </c>
      <c r="BL54" s="58" t="str">
        <f t="shared" si="121"/>
        <v/>
      </c>
      <c r="BM54" s="58" t="str">
        <f t="shared" si="122"/>
        <v/>
      </c>
      <c r="BN54" s="58" t="str">
        <f t="shared" si="123"/>
        <v/>
      </c>
      <c r="BO54" s="58" t="str">
        <f t="shared" si="124"/>
        <v/>
      </c>
      <c r="BP54" s="58" t="str">
        <f t="shared" si="125"/>
        <v/>
      </c>
      <c r="BQ54" s="58" t="str">
        <f t="shared" si="126"/>
        <v/>
      </c>
      <c r="BR54" s="58" t="str">
        <f t="shared" si="127"/>
        <v/>
      </c>
      <c r="BS54" s="58" t="str">
        <f t="shared" si="128"/>
        <v/>
      </c>
      <c r="BT54" s="58" t="str">
        <f t="shared" si="129"/>
        <v/>
      </c>
      <c r="BU54" s="58" t="str">
        <f t="shared" si="130"/>
        <v/>
      </c>
      <c r="BV54" s="58" t="str">
        <f t="shared" si="131"/>
        <v/>
      </c>
      <c r="BW54" s="58" t="str">
        <f t="shared" si="132"/>
        <v/>
      </c>
      <c r="BX54" s="58" t="str">
        <f t="shared" si="133"/>
        <v/>
      </c>
      <c r="BY54" s="58" t="str">
        <f t="shared" si="134"/>
        <v/>
      </c>
      <c r="BZ54" s="58" t="str">
        <f t="shared" si="135"/>
        <v/>
      </c>
      <c r="CA54" s="58" t="str">
        <f t="shared" si="136"/>
        <v/>
      </c>
      <c r="CB54" s="58" t="str">
        <f t="shared" si="137"/>
        <v/>
      </c>
      <c r="CC54" s="58" t="str">
        <f t="shared" si="138"/>
        <v/>
      </c>
      <c r="CD54" s="58" t="str">
        <f t="shared" si="78"/>
        <v/>
      </c>
      <c r="CE54" s="58" t="str">
        <f t="shared" si="79"/>
        <v/>
      </c>
      <c r="CF54" s="58" t="str">
        <f t="shared" si="80"/>
        <v/>
      </c>
      <c r="CG54" s="58" t="str">
        <f t="shared" si="81"/>
        <v/>
      </c>
      <c r="CH54" s="58" t="str">
        <f t="shared" si="82"/>
        <v/>
      </c>
      <c r="CI54" s="58" t="str">
        <f t="shared" si="83"/>
        <v/>
      </c>
      <c r="CJ54" s="58" t="str">
        <f t="shared" si="139"/>
        <v/>
      </c>
      <c r="CK54" s="58" t="str">
        <f t="shared" si="140"/>
        <v/>
      </c>
      <c r="CL54" s="58" t="str">
        <f t="shared" si="141"/>
        <v/>
      </c>
      <c r="CM54" s="58" t="str">
        <f t="shared" si="142"/>
        <v/>
      </c>
      <c r="CN54" s="58" t="str">
        <f t="shared" si="143"/>
        <v/>
      </c>
      <c r="CO54" s="58" t="str">
        <f t="shared" si="144"/>
        <v/>
      </c>
      <c r="CP54" s="58" t="str">
        <f t="shared" si="145"/>
        <v/>
      </c>
      <c r="CQ54" s="58" t="str">
        <f t="shared" si="146"/>
        <v/>
      </c>
      <c r="CR54" s="58" t="str">
        <f t="shared" si="147"/>
        <v/>
      </c>
      <c r="CS54" s="58" t="str">
        <f t="shared" si="148"/>
        <v/>
      </c>
      <c r="CT54" s="58" t="str">
        <f t="shared" si="149"/>
        <v/>
      </c>
      <c r="CU54" s="58" t="str">
        <f t="shared" si="150"/>
        <v/>
      </c>
      <c r="CV54" s="58" t="str">
        <f t="shared" si="151"/>
        <v/>
      </c>
      <c r="CW54" s="58" t="str">
        <f t="shared" si="152"/>
        <v/>
      </c>
      <c r="CX54" s="58" t="str">
        <f t="shared" si="153"/>
        <v/>
      </c>
      <c r="CY54" s="58" t="str">
        <f t="shared" si="154"/>
        <v/>
      </c>
      <c r="CZ54" s="58" t="str">
        <f t="shared" si="84"/>
        <v/>
      </c>
      <c r="DA54" s="58" t="str">
        <f t="shared" si="85"/>
        <v/>
      </c>
      <c r="DB54" s="58" t="str">
        <f t="shared" si="86"/>
        <v/>
      </c>
      <c r="DC54" s="58" t="str">
        <f t="shared" si="87"/>
        <v/>
      </c>
      <c r="DD54" s="60"/>
      <c r="DE54" s="123" t="s">
        <v>44</v>
      </c>
    </row>
    <row r="55" spans="1:113" ht="13.5" hidden="1" customHeight="1">
      <c r="A55" s="860"/>
      <c r="B55" s="861"/>
      <c r="C55" s="860"/>
      <c r="D55" s="864"/>
      <c r="E55" s="861"/>
      <c r="F55" s="867"/>
      <c r="G55" s="868"/>
      <c r="H55" s="869"/>
      <c r="I55" s="860"/>
      <c r="J55" s="861"/>
      <c r="K55" s="865"/>
      <c r="L55" s="866"/>
      <c r="M55" s="865"/>
      <c r="N55" s="866"/>
      <c r="O55" s="865"/>
      <c r="P55" s="866"/>
      <c r="Q55" s="860"/>
      <c r="R55" s="861"/>
      <c r="S55" s="860"/>
      <c r="T55" s="861"/>
      <c r="U55" s="862"/>
      <c r="V55" s="863"/>
      <c r="W55" s="860"/>
      <c r="X55" s="864"/>
      <c r="Y55" s="860"/>
      <c r="Z55" s="861"/>
      <c r="AA55" s="860"/>
      <c r="AB55" s="861"/>
      <c r="AC55" s="860"/>
      <c r="AD55" s="861"/>
      <c r="AE55" s="47" t="str">
        <f>IF(AND(Q55="○",O55="",Y55=""),"A","")</f>
        <v/>
      </c>
      <c r="AF55" s="47" t="str">
        <f>IF(AND(Q55="○",O55="",Y55="○"),"B","")</f>
        <v/>
      </c>
      <c r="AG55" s="47" t="str">
        <f t="shared" si="90"/>
        <v/>
      </c>
      <c r="AH55" s="47" t="str">
        <f t="shared" si="91"/>
        <v/>
      </c>
      <c r="AI55" s="47" t="str">
        <f>IF(AND(S55="○",O55="",Y55=""),"E","")</f>
        <v/>
      </c>
      <c r="AJ55" s="47" t="str">
        <f>IF(AND(S55="○",O55="",Y55="○"),"F","")</f>
        <v/>
      </c>
      <c r="AK55" s="47" t="str">
        <f t="shared" si="94"/>
        <v/>
      </c>
      <c r="AL55" s="47" t="str">
        <f t="shared" si="95"/>
        <v/>
      </c>
      <c r="AM55" s="58" t="str">
        <f t="shared" si="96"/>
        <v>○</v>
      </c>
      <c r="AN55" s="58" t="str">
        <f>IF(AND($I55="５歳",$M55="標準",$O55="",$Y55="",$AM55="○"),"○","")</f>
        <v/>
      </c>
      <c r="AO55" s="58" t="str">
        <f>IF(AND($I55="４歳",$M55="標準",$O55="",$Y55="",$AM55="○"),"○","")</f>
        <v/>
      </c>
      <c r="AP55" s="58" t="str">
        <f>IF(AND($I55="３歳",$M55="標準",$O55="",$Y55="",$AM55="○"),"○","")</f>
        <v/>
      </c>
      <c r="AQ55" s="58" t="str">
        <f>IF(AND($I55="２歳",$M55="標準",$O55="",$Y55="",$AM55="○"),"○","")</f>
        <v/>
      </c>
      <c r="AR55" s="58" t="str">
        <f>IF(AND($I55="１歳",$M55="標準",$O55="",$Y55="",$AM55="○"),"○","")</f>
        <v/>
      </c>
      <c r="AS55" s="58" t="str">
        <f>IF(AND($I55="乳児",$M55="標準",$O55="",$Y55="",$AM55="○"),"○","")</f>
        <v/>
      </c>
      <c r="AT55" s="58" t="str">
        <f>IF(AND($I55="５歳",$M55="標準",$O55="",$Y55="○",$AM55="○"),"○","")</f>
        <v/>
      </c>
      <c r="AU55" s="58" t="str">
        <f>IF(AND($I55="４歳",$M55="標準",$O55="",$Y55="○",$AM55="○"),"○","")</f>
        <v/>
      </c>
      <c r="AV55" s="58" t="str">
        <f>IF(AND($I55="３歳",$M55="標準",$O55="",$Y55="○",$AM55="○"),"○","")</f>
        <v/>
      </c>
      <c r="AW55" s="58" t="str">
        <f>IF(AND($I55="５歳",$M55="標準",$O55="○",$Y55="",$AM55="○"),"○","")</f>
        <v/>
      </c>
      <c r="AX55" s="58" t="str">
        <f>IF(AND($I55="４歳",$M55="標準",$O55="○",$Y55="",$AM55="○"),"○","")</f>
        <v/>
      </c>
      <c r="AY55" s="58" t="str">
        <f>IF(AND($I55="３歳",$M55="標準",$O55="○",$Y55="",$AM55="○"),"○","")</f>
        <v/>
      </c>
      <c r="AZ55" s="58" t="str">
        <f>IF(AND($I55="２歳",$M55="標準",$O55="○",$Y55="",$AM55="○"),"○","")</f>
        <v/>
      </c>
      <c r="BA55" s="58" t="str">
        <f>IF(AND($I55="１歳",$M55="標準",$O55="○",$Y55="",$AM55="○"),"○","")</f>
        <v/>
      </c>
      <c r="BB55" s="58" t="str">
        <f>IF(AND($I55="乳児",$M55="標準",$O55="○",$Y55="",$AM55="○"),"○","")</f>
        <v/>
      </c>
      <c r="BC55" s="58" t="str">
        <f>IF(AND($I55="５歳",$M55="標準",$O55="○",$Y55="○",$AM55="○"),"○","")</f>
        <v/>
      </c>
      <c r="BD55" s="58" t="str">
        <f>IF(AND($I55="４歳",$M55="標準",$O55="○",$Y55="○",$AM55="○"),"○","")</f>
        <v/>
      </c>
      <c r="BE55" s="58" t="str">
        <f>IF(AND($I55="３歳",$M55="標準",$O55="○",$Y55="○",$AM55="○"),"○","")</f>
        <v/>
      </c>
      <c r="BF55" s="58" t="str">
        <f t="shared" si="115"/>
        <v/>
      </c>
      <c r="BG55" s="58" t="str">
        <f t="shared" si="116"/>
        <v/>
      </c>
      <c r="BH55" s="58" t="str">
        <f t="shared" si="117"/>
        <v/>
      </c>
      <c r="BI55" s="58" t="str">
        <f t="shared" si="118"/>
        <v/>
      </c>
      <c r="BJ55" s="58" t="str">
        <f t="shared" si="119"/>
        <v/>
      </c>
      <c r="BK55" s="58" t="str">
        <f t="shared" si="120"/>
        <v/>
      </c>
      <c r="BL55" s="58" t="str">
        <f t="shared" si="121"/>
        <v/>
      </c>
      <c r="BM55" s="58" t="str">
        <f t="shared" si="122"/>
        <v/>
      </c>
      <c r="BN55" s="58" t="str">
        <f t="shared" si="123"/>
        <v/>
      </c>
      <c r="BO55" s="58" t="str">
        <f t="shared" si="124"/>
        <v/>
      </c>
      <c r="BP55" s="58" t="str">
        <f t="shared" si="125"/>
        <v/>
      </c>
      <c r="BQ55" s="58" t="str">
        <f t="shared" si="126"/>
        <v/>
      </c>
      <c r="BR55" s="58" t="str">
        <f t="shared" si="127"/>
        <v/>
      </c>
      <c r="BS55" s="58" t="str">
        <f t="shared" si="128"/>
        <v/>
      </c>
      <c r="BT55" s="58" t="str">
        <f t="shared" si="129"/>
        <v/>
      </c>
      <c r="BU55" s="58" t="str">
        <f t="shared" si="130"/>
        <v/>
      </c>
      <c r="BV55" s="58" t="str">
        <f t="shared" si="131"/>
        <v/>
      </c>
      <c r="BW55" s="58" t="str">
        <f t="shared" si="132"/>
        <v/>
      </c>
      <c r="BX55" s="58" t="str">
        <f t="shared" si="133"/>
        <v/>
      </c>
      <c r="BY55" s="58" t="str">
        <f t="shared" si="134"/>
        <v/>
      </c>
      <c r="BZ55" s="58" t="str">
        <f t="shared" si="135"/>
        <v/>
      </c>
      <c r="CA55" s="58" t="str">
        <f t="shared" si="136"/>
        <v/>
      </c>
      <c r="CB55" s="58" t="str">
        <f t="shared" si="137"/>
        <v/>
      </c>
      <c r="CC55" s="58" t="str">
        <f t="shared" si="138"/>
        <v/>
      </c>
      <c r="CD55" s="58" t="str">
        <f t="shared" si="78"/>
        <v/>
      </c>
      <c r="CE55" s="58" t="str">
        <f t="shared" si="79"/>
        <v/>
      </c>
      <c r="CF55" s="58" t="str">
        <f t="shared" si="80"/>
        <v/>
      </c>
      <c r="CG55" s="58" t="str">
        <f t="shared" si="81"/>
        <v/>
      </c>
      <c r="CH55" s="58" t="str">
        <f t="shared" si="82"/>
        <v/>
      </c>
      <c r="CI55" s="58" t="str">
        <f t="shared" si="83"/>
        <v/>
      </c>
      <c r="CJ55" s="58" t="str">
        <f t="shared" si="139"/>
        <v/>
      </c>
      <c r="CK55" s="58" t="str">
        <f t="shared" si="140"/>
        <v/>
      </c>
      <c r="CL55" s="58" t="str">
        <f t="shared" si="141"/>
        <v/>
      </c>
      <c r="CM55" s="58" t="str">
        <f t="shared" si="142"/>
        <v/>
      </c>
      <c r="CN55" s="58" t="str">
        <f t="shared" si="143"/>
        <v/>
      </c>
      <c r="CO55" s="58" t="str">
        <f t="shared" si="144"/>
        <v/>
      </c>
      <c r="CP55" s="58" t="str">
        <f t="shared" si="145"/>
        <v/>
      </c>
      <c r="CQ55" s="58" t="str">
        <f t="shared" si="146"/>
        <v/>
      </c>
      <c r="CR55" s="58" t="str">
        <f t="shared" si="147"/>
        <v/>
      </c>
      <c r="CS55" s="58" t="str">
        <f t="shared" si="148"/>
        <v/>
      </c>
      <c r="CT55" s="58" t="str">
        <f t="shared" si="149"/>
        <v/>
      </c>
      <c r="CU55" s="58" t="str">
        <f t="shared" si="150"/>
        <v/>
      </c>
      <c r="CV55" s="58" t="str">
        <f t="shared" si="151"/>
        <v/>
      </c>
      <c r="CW55" s="58" t="str">
        <f t="shared" si="152"/>
        <v/>
      </c>
      <c r="CX55" s="58" t="str">
        <f t="shared" si="153"/>
        <v/>
      </c>
      <c r="CY55" s="58" t="str">
        <f t="shared" si="154"/>
        <v/>
      </c>
      <c r="CZ55" s="58" t="str">
        <f t="shared" si="84"/>
        <v/>
      </c>
      <c r="DA55" s="58" t="str">
        <f t="shared" si="85"/>
        <v/>
      </c>
      <c r="DB55" s="58" t="str">
        <f t="shared" si="86"/>
        <v/>
      </c>
      <c r="DC55" s="58" t="str">
        <f t="shared" si="87"/>
        <v/>
      </c>
      <c r="DD55" s="59" t="s">
        <v>148</v>
      </c>
      <c r="DE55" s="59" t="s">
        <v>59</v>
      </c>
      <c r="DF55" s="60" t="s">
        <v>60</v>
      </c>
      <c r="DG55" s="123" t="s">
        <v>41</v>
      </c>
      <c r="DH55" s="123" t="s">
        <v>42</v>
      </c>
      <c r="DI55" s="123" t="s">
        <v>43</v>
      </c>
    </row>
    <row r="56" spans="1:113" ht="13.5" hidden="1" customHeight="1">
      <c r="A56" s="860"/>
      <c r="B56" s="861"/>
      <c r="C56" s="860"/>
      <c r="D56" s="864"/>
      <c r="E56" s="861"/>
      <c r="F56" s="860"/>
      <c r="G56" s="864"/>
      <c r="H56" s="861"/>
      <c r="I56" s="860"/>
      <c r="J56" s="861"/>
      <c r="K56" s="865"/>
      <c r="L56" s="866"/>
      <c r="M56" s="865"/>
      <c r="N56" s="866"/>
      <c r="O56" s="865"/>
      <c r="P56" s="866"/>
      <c r="Q56" s="860"/>
      <c r="R56" s="861"/>
      <c r="S56" s="860"/>
      <c r="T56" s="861"/>
      <c r="U56" s="862"/>
      <c r="V56" s="863"/>
      <c r="W56" s="860"/>
      <c r="X56" s="864"/>
      <c r="Y56" s="860"/>
      <c r="Z56" s="861"/>
      <c r="AA56" s="860"/>
      <c r="AB56" s="861"/>
      <c r="AC56" s="860"/>
      <c r="AD56" s="861"/>
      <c r="AE56" s="47" t="str">
        <f t="shared" ref="AE56:AE59" si="171">IF(AND(Q56="○",O56="",Y56=""),"A","")</f>
        <v/>
      </c>
      <c r="AF56" s="47" t="str">
        <f t="shared" ref="AF56:AF59" si="172">IF(AND(Q56="○",O56="",Y56="○"),"B","")</f>
        <v/>
      </c>
      <c r="AG56" s="47" t="str">
        <f t="shared" si="90"/>
        <v/>
      </c>
      <c r="AH56" s="47" t="str">
        <f t="shared" si="91"/>
        <v/>
      </c>
      <c r="AI56" s="47" t="str">
        <f t="shared" ref="AI56:AI59" si="173">IF(AND(S56="○",O56="",Y56=""),"E","")</f>
        <v/>
      </c>
      <c r="AJ56" s="47" t="str">
        <f t="shared" ref="AJ56:AJ59" si="174">IF(AND(S56="○",O56="",Y56="○"),"F","")</f>
        <v/>
      </c>
      <c r="AK56" s="47" t="str">
        <f t="shared" si="94"/>
        <v/>
      </c>
      <c r="AL56" s="47" t="str">
        <f t="shared" si="95"/>
        <v/>
      </c>
      <c r="AM56" s="58" t="str">
        <f t="shared" si="96"/>
        <v>○</v>
      </c>
      <c r="AN56" s="58" t="str">
        <f t="shared" si="97"/>
        <v/>
      </c>
      <c r="AO56" s="58" t="str">
        <f t="shared" si="98"/>
        <v/>
      </c>
      <c r="AP56" s="58" t="str">
        <f t="shared" si="99"/>
        <v/>
      </c>
      <c r="AQ56" s="58" t="str">
        <f t="shared" si="100"/>
        <v/>
      </c>
      <c r="AR56" s="58" t="str">
        <f t="shared" si="101"/>
        <v/>
      </c>
      <c r="AS56" s="58" t="str">
        <f t="shared" si="102"/>
        <v/>
      </c>
      <c r="AT56" s="58" t="str">
        <f t="shared" si="103"/>
        <v/>
      </c>
      <c r="AU56" s="58" t="str">
        <f t="shared" si="104"/>
        <v/>
      </c>
      <c r="AV56" s="58" t="str">
        <f t="shared" si="105"/>
        <v/>
      </c>
      <c r="AW56" s="58" t="str">
        <f t="shared" si="106"/>
        <v/>
      </c>
      <c r="AX56" s="58" t="str">
        <f t="shared" si="107"/>
        <v/>
      </c>
      <c r="AY56" s="58" t="str">
        <f t="shared" si="108"/>
        <v/>
      </c>
      <c r="AZ56" s="58" t="str">
        <f t="shared" si="109"/>
        <v/>
      </c>
      <c r="BA56" s="58" t="str">
        <f t="shared" si="110"/>
        <v/>
      </c>
      <c r="BB56" s="58" t="str">
        <f t="shared" si="111"/>
        <v/>
      </c>
      <c r="BC56" s="58" t="str">
        <f t="shared" si="112"/>
        <v/>
      </c>
      <c r="BD56" s="58" t="str">
        <f t="shared" si="113"/>
        <v/>
      </c>
      <c r="BE56" s="58" t="str">
        <f t="shared" si="114"/>
        <v/>
      </c>
      <c r="BF56" s="58" t="str">
        <f t="shared" si="115"/>
        <v/>
      </c>
      <c r="BG56" s="58" t="str">
        <f t="shared" si="116"/>
        <v/>
      </c>
      <c r="BH56" s="58" t="str">
        <f t="shared" si="117"/>
        <v/>
      </c>
      <c r="BI56" s="58" t="str">
        <f t="shared" si="118"/>
        <v/>
      </c>
      <c r="BJ56" s="58" t="str">
        <f t="shared" si="119"/>
        <v/>
      </c>
      <c r="BK56" s="58" t="str">
        <f t="shared" si="120"/>
        <v/>
      </c>
      <c r="BL56" s="58" t="str">
        <f t="shared" si="121"/>
        <v/>
      </c>
      <c r="BM56" s="58" t="str">
        <f t="shared" si="122"/>
        <v/>
      </c>
      <c r="BN56" s="58" t="str">
        <f t="shared" si="123"/>
        <v/>
      </c>
      <c r="BO56" s="58" t="str">
        <f t="shared" si="124"/>
        <v/>
      </c>
      <c r="BP56" s="58" t="str">
        <f t="shared" si="125"/>
        <v/>
      </c>
      <c r="BQ56" s="58" t="str">
        <f t="shared" si="126"/>
        <v/>
      </c>
      <c r="BR56" s="58" t="str">
        <f t="shared" si="127"/>
        <v/>
      </c>
      <c r="BS56" s="58" t="str">
        <f t="shared" si="128"/>
        <v/>
      </c>
      <c r="BT56" s="58" t="str">
        <f t="shared" si="129"/>
        <v/>
      </c>
      <c r="BU56" s="58" t="str">
        <f t="shared" si="130"/>
        <v/>
      </c>
      <c r="BV56" s="58" t="str">
        <f t="shared" si="131"/>
        <v/>
      </c>
      <c r="BW56" s="58" t="str">
        <f t="shared" si="132"/>
        <v/>
      </c>
      <c r="BX56" s="58" t="str">
        <f t="shared" si="133"/>
        <v/>
      </c>
      <c r="BY56" s="58" t="str">
        <f t="shared" si="134"/>
        <v/>
      </c>
      <c r="BZ56" s="58" t="str">
        <f t="shared" si="135"/>
        <v/>
      </c>
      <c r="CA56" s="58" t="str">
        <f t="shared" si="136"/>
        <v/>
      </c>
      <c r="CB56" s="58" t="str">
        <f t="shared" si="137"/>
        <v/>
      </c>
      <c r="CC56" s="58" t="str">
        <f t="shared" si="138"/>
        <v/>
      </c>
      <c r="CD56" s="58" t="str">
        <f t="shared" si="78"/>
        <v/>
      </c>
      <c r="CE56" s="58" t="str">
        <f t="shared" si="79"/>
        <v/>
      </c>
      <c r="CF56" s="58" t="str">
        <f t="shared" si="80"/>
        <v/>
      </c>
      <c r="CG56" s="58" t="str">
        <f t="shared" si="81"/>
        <v/>
      </c>
      <c r="CH56" s="58" t="str">
        <f t="shared" si="82"/>
        <v/>
      </c>
      <c r="CI56" s="58" t="str">
        <f t="shared" si="83"/>
        <v/>
      </c>
      <c r="CJ56" s="58" t="str">
        <f t="shared" si="139"/>
        <v/>
      </c>
      <c r="CK56" s="58" t="str">
        <f t="shared" si="140"/>
        <v/>
      </c>
      <c r="CL56" s="58" t="str">
        <f t="shared" si="141"/>
        <v/>
      </c>
      <c r="CM56" s="58" t="str">
        <f t="shared" si="142"/>
        <v/>
      </c>
      <c r="CN56" s="58" t="str">
        <f t="shared" si="143"/>
        <v/>
      </c>
      <c r="CO56" s="58" t="str">
        <f t="shared" si="144"/>
        <v/>
      </c>
      <c r="CP56" s="58" t="str">
        <f t="shared" si="145"/>
        <v/>
      </c>
      <c r="CQ56" s="58" t="str">
        <f t="shared" si="146"/>
        <v/>
      </c>
      <c r="CR56" s="58" t="str">
        <f t="shared" si="147"/>
        <v/>
      </c>
      <c r="CS56" s="58" t="str">
        <f t="shared" si="148"/>
        <v/>
      </c>
      <c r="CT56" s="58" t="str">
        <f t="shared" si="149"/>
        <v/>
      </c>
      <c r="CU56" s="58" t="str">
        <f t="shared" si="150"/>
        <v/>
      </c>
      <c r="CV56" s="58" t="str">
        <f t="shared" si="151"/>
        <v/>
      </c>
      <c r="CW56" s="58" t="str">
        <f t="shared" si="152"/>
        <v/>
      </c>
      <c r="CX56" s="58" t="str">
        <f t="shared" si="153"/>
        <v/>
      </c>
      <c r="CY56" s="58" t="str">
        <f t="shared" si="154"/>
        <v/>
      </c>
      <c r="CZ56" s="58" t="str">
        <f t="shared" si="84"/>
        <v/>
      </c>
      <c r="DA56" s="58" t="str">
        <f t="shared" si="85"/>
        <v/>
      </c>
      <c r="DB56" s="58" t="str">
        <f t="shared" si="86"/>
        <v/>
      </c>
      <c r="DC56" s="58" t="str">
        <f t="shared" si="87"/>
        <v/>
      </c>
      <c r="DD56" s="123" t="s">
        <v>11</v>
      </c>
      <c r="DE56" s="123" t="s">
        <v>48</v>
      </c>
      <c r="DF56" s="123" t="s">
        <v>12</v>
      </c>
    </row>
    <row r="57" spans="1:113" ht="13.5" hidden="1" customHeight="1">
      <c r="A57" s="860"/>
      <c r="B57" s="861"/>
      <c r="C57" s="860"/>
      <c r="D57" s="864"/>
      <c r="E57" s="861"/>
      <c r="F57" s="860"/>
      <c r="G57" s="864"/>
      <c r="H57" s="861"/>
      <c r="I57" s="860"/>
      <c r="J57" s="861"/>
      <c r="K57" s="865"/>
      <c r="L57" s="866"/>
      <c r="M57" s="865"/>
      <c r="N57" s="866"/>
      <c r="O57" s="865"/>
      <c r="P57" s="866"/>
      <c r="Q57" s="860"/>
      <c r="R57" s="861"/>
      <c r="S57" s="860"/>
      <c r="T57" s="861"/>
      <c r="U57" s="862"/>
      <c r="V57" s="863"/>
      <c r="W57" s="860"/>
      <c r="X57" s="864"/>
      <c r="Y57" s="860"/>
      <c r="Z57" s="861"/>
      <c r="AA57" s="860"/>
      <c r="AB57" s="861"/>
      <c r="AC57" s="860"/>
      <c r="AD57" s="861"/>
      <c r="AE57" s="47" t="str">
        <f t="shared" si="171"/>
        <v/>
      </c>
      <c r="AF57" s="47" t="str">
        <f t="shared" si="172"/>
        <v/>
      </c>
      <c r="AG57" s="47" t="str">
        <f t="shared" si="90"/>
        <v/>
      </c>
      <c r="AH57" s="47" t="str">
        <f t="shared" si="91"/>
        <v/>
      </c>
      <c r="AI57" s="47" t="str">
        <f t="shared" si="173"/>
        <v/>
      </c>
      <c r="AJ57" s="47" t="str">
        <f t="shared" si="174"/>
        <v/>
      </c>
      <c r="AK57" s="47" t="str">
        <f t="shared" si="94"/>
        <v/>
      </c>
      <c r="AL57" s="47" t="str">
        <f t="shared" si="95"/>
        <v/>
      </c>
      <c r="AM57" s="58" t="str">
        <f t="shared" si="96"/>
        <v>○</v>
      </c>
      <c r="AN57" s="58" t="str">
        <f t="shared" si="97"/>
        <v/>
      </c>
      <c r="AO57" s="58" t="str">
        <f t="shared" si="98"/>
        <v/>
      </c>
      <c r="AP57" s="58" t="str">
        <f t="shared" si="99"/>
        <v/>
      </c>
      <c r="AQ57" s="58" t="str">
        <f t="shared" si="100"/>
        <v/>
      </c>
      <c r="AR57" s="58" t="str">
        <f t="shared" si="101"/>
        <v/>
      </c>
      <c r="AS57" s="58" t="str">
        <f t="shared" si="102"/>
        <v/>
      </c>
      <c r="AT57" s="58" t="str">
        <f t="shared" si="103"/>
        <v/>
      </c>
      <c r="AU57" s="58" t="str">
        <f t="shared" si="104"/>
        <v/>
      </c>
      <c r="AV57" s="58" t="str">
        <f t="shared" si="105"/>
        <v/>
      </c>
      <c r="AW57" s="58" t="str">
        <f t="shared" si="106"/>
        <v/>
      </c>
      <c r="AX57" s="58" t="str">
        <f t="shared" si="107"/>
        <v/>
      </c>
      <c r="AY57" s="58" t="str">
        <f t="shared" si="108"/>
        <v/>
      </c>
      <c r="AZ57" s="58" t="str">
        <f t="shared" si="109"/>
        <v/>
      </c>
      <c r="BA57" s="58" t="str">
        <f t="shared" si="110"/>
        <v/>
      </c>
      <c r="BB57" s="58" t="str">
        <f t="shared" si="111"/>
        <v/>
      </c>
      <c r="BC57" s="58" t="str">
        <f t="shared" si="112"/>
        <v/>
      </c>
      <c r="BD57" s="58" t="str">
        <f t="shared" si="113"/>
        <v/>
      </c>
      <c r="BE57" s="58" t="str">
        <f t="shared" si="114"/>
        <v/>
      </c>
      <c r="BF57" s="58" t="str">
        <f t="shared" si="115"/>
        <v/>
      </c>
      <c r="BG57" s="58" t="str">
        <f t="shared" si="116"/>
        <v/>
      </c>
      <c r="BH57" s="58" t="str">
        <f t="shared" si="117"/>
        <v/>
      </c>
      <c r="BI57" s="58" t="str">
        <f t="shared" si="118"/>
        <v/>
      </c>
      <c r="BJ57" s="58" t="str">
        <f t="shared" si="119"/>
        <v/>
      </c>
      <c r="BK57" s="58" t="str">
        <f t="shared" si="120"/>
        <v/>
      </c>
      <c r="BL57" s="58" t="str">
        <f t="shared" si="121"/>
        <v/>
      </c>
      <c r="BM57" s="58" t="str">
        <f t="shared" si="122"/>
        <v/>
      </c>
      <c r="BN57" s="58" t="str">
        <f t="shared" si="123"/>
        <v/>
      </c>
      <c r="BO57" s="58" t="str">
        <f t="shared" si="124"/>
        <v/>
      </c>
      <c r="BP57" s="58" t="str">
        <f t="shared" si="125"/>
        <v/>
      </c>
      <c r="BQ57" s="58" t="str">
        <f t="shared" si="126"/>
        <v/>
      </c>
      <c r="BR57" s="58" t="str">
        <f t="shared" si="127"/>
        <v/>
      </c>
      <c r="BS57" s="58" t="str">
        <f t="shared" si="128"/>
        <v/>
      </c>
      <c r="BT57" s="58" t="str">
        <f t="shared" si="129"/>
        <v/>
      </c>
      <c r="BU57" s="58" t="str">
        <f t="shared" si="130"/>
        <v/>
      </c>
      <c r="BV57" s="58" t="str">
        <f t="shared" si="131"/>
        <v/>
      </c>
      <c r="BW57" s="58" t="str">
        <f t="shared" si="132"/>
        <v/>
      </c>
      <c r="BX57" s="58" t="str">
        <f t="shared" si="133"/>
        <v/>
      </c>
      <c r="BY57" s="58" t="str">
        <f t="shared" si="134"/>
        <v/>
      </c>
      <c r="BZ57" s="58" t="str">
        <f t="shared" si="135"/>
        <v/>
      </c>
      <c r="CA57" s="58" t="str">
        <f t="shared" si="136"/>
        <v/>
      </c>
      <c r="CB57" s="58" t="str">
        <f t="shared" si="137"/>
        <v/>
      </c>
      <c r="CC57" s="58" t="str">
        <f t="shared" si="138"/>
        <v/>
      </c>
      <c r="CD57" s="58" t="str">
        <f t="shared" si="78"/>
        <v/>
      </c>
      <c r="CE57" s="58" t="str">
        <f t="shared" si="79"/>
        <v/>
      </c>
      <c r="CF57" s="58" t="str">
        <f t="shared" si="80"/>
        <v/>
      </c>
      <c r="CG57" s="58" t="str">
        <f t="shared" si="81"/>
        <v/>
      </c>
      <c r="CH57" s="58" t="str">
        <f t="shared" si="82"/>
        <v/>
      </c>
      <c r="CI57" s="58" t="str">
        <f t="shared" si="83"/>
        <v/>
      </c>
      <c r="CJ57" s="58" t="str">
        <f t="shared" si="139"/>
        <v/>
      </c>
      <c r="CK57" s="58" t="str">
        <f t="shared" si="140"/>
        <v/>
      </c>
      <c r="CL57" s="58" t="str">
        <f t="shared" si="141"/>
        <v/>
      </c>
      <c r="CM57" s="58" t="str">
        <f t="shared" si="142"/>
        <v/>
      </c>
      <c r="CN57" s="58" t="str">
        <f t="shared" si="143"/>
        <v/>
      </c>
      <c r="CO57" s="58" t="str">
        <f t="shared" si="144"/>
        <v/>
      </c>
      <c r="CP57" s="58" t="str">
        <f t="shared" si="145"/>
        <v/>
      </c>
      <c r="CQ57" s="58" t="str">
        <f t="shared" si="146"/>
        <v/>
      </c>
      <c r="CR57" s="58" t="str">
        <f t="shared" si="147"/>
        <v/>
      </c>
      <c r="CS57" s="58" t="str">
        <f t="shared" si="148"/>
        <v/>
      </c>
      <c r="CT57" s="58" t="str">
        <f t="shared" si="149"/>
        <v/>
      </c>
      <c r="CU57" s="58" t="str">
        <f t="shared" si="150"/>
        <v/>
      </c>
      <c r="CV57" s="58" t="str">
        <f t="shared" si="151"/>
        <v/>
      </c>
      <c r="CW57" s="58" t="str">
        <f t="shared" si="152"/>
        <v/>
      </c>
      <c r="CX57" s="58" t="str">
        <f t="shared" si="153"/>
        <v/>
      </c>
      <c r="CY57" s="58" t="str">
        <f t="shared" si="154"/>
        <v/>
      </c>
      <c r="CZ57" s="58" t="str">
        <f t="shared" si="84"/>
        <v/>
      </c>
      <c r="DA57" s="58" t="str">
        <f t="shared" si="85"/>
        <v/>
      </c>
      <c r="DB57" s="58" t="str">
        <f t="shared" si="86"/>
        <v/>
      </c>
      <c r="DC57" s="58" t="str">
        <f t="shared" si="87"/>
        <v/>
      </c>
      <c r="DD57" s="60" t="s">
        <v>46</v>
      </c>
      <c r="DE57" s="123" t="s">
        <v>47</v>
      </c>
      <c r="DF57" s="123" t="s">
        <v>261</v>
      </c>
    </row>
    <row r="58" spans="1:113" ht="13.5" hidden="1" customHeight="1">
      <c r="A58" s="860"/>
      <c r="B58" s="861"/>
      <c r="C58" s="860"/>
      <c r="D58" s="864"/>
      <c r="E58" s="861"/>
      <c r="F58" s="860"/>
      <c r="G58" s="864"/>
      <c r="H58" s="861"/>
      <c r="I58" s="860"/>
      <c r="J58" s="861"/>
      <c r="K58" s="865"/>
      <c r="L58" s="866"/>
      <c r="M58" s="865"/>
      <c r="N58" s="866"/>
      <c r="O58" s="865"/>
      <c r="P58" s="866"/>
      <c r="Q58" s="860"/>
      <c r="R58" s="861"/>
      <c r="S58" s="860"/>
      <c r="T58" s="861"/>
      <c r="U58" s="862"/>
      <c r="V58" s="863"/>
      <c r="W58" s="860"/>
      <c r="X58" s="864"/>
      <c r="Y58" s="860"/>
      <c r="Z58" s="861"/>
      <c r="AA58" s="860"/>
      <c r="AB58" s="861"/>
      <c r="AC58" s="860"/>
      <c r="AD58" s="861"/>
      <c r="AE58" s="47" t="str">
        <f t="shared" si="171"/>
        <v/>
      </c>
      <c r="AF58" s="47" t="str">
        <f t="shared" si="172"/>
        <v/>
      </c>
      <c r="AG58" s="47" t="str">
        <f t="shared" si="90"/>
        <v/>
      </c>
      <c r="AH58" s="47" t="str">
        <f t="shared" si="91"/>
        <v/>
      </c>
      <c r="AI58" s="47" t="str">
        <f t="shared" si="173"/>
        <v/>
      </c>
      <c r="AJ58" s="47" t="str">
        <f t="shared" si="174"/>
        <v/>
      </c>
      <c r="AK58" s="47" t="str">
        <f t="shared" si="94"/>
        <v/>
      </c>
      <c r="AL58" s="47" t="str">
        <f t="shared" si="95"/>
        <v/>
      </c>
      <c r="AM58" s="58" t="str">
        <f t="shared" si="96"/>
        <v>○</v>
      </c>
      <c r="AN58" s="58" t="str">
        <f t="shared" si="97"/>
        <v/>
      </c>
      <c r="AO58" s="58" t="str">
        <f t="shared" si="98"/>
        <v/>
      </c>
      <c r="AP58" s="58" t="str">
        <f t="shared" si="99"/>
        <v/>
      </c>
      <c r="AQ58" s="58" t="str">
        <f t="shared" si="100"/>
        <v/>
      </c>
      <c r="AR58" s="58" t="str">
        <f t="shared" si="101"/>
        <v/>
      </c>
      <c r="AS58" s="58" t="str">
        <f t="shared" si="102"/>
        <v/>
      </c>
      <c r="AT58" s="58" t="str">
        <f t="shared" si="103"/>
        <v/>
      </c>
      <c r="AU58" s="58" t="str">
        <f t="shared" si="104"/>
        <v/>
      </c>
      <c r="AV58" s="58" t="str">
        <f t="shared" si="105"/>
        <v/>
      </c>
      <c r="AW58" s="58" t="str">
        <f t="shared" si="106"/>
        <v/>
      </c>
      <c r="AX58" s="58" t="str">
        <f t="shared" si="107"/>
        <v/>
      </c>
      <c r="AY58" s="58" t="str">
        <f t="shared" si="108"/>
        <v/>
      </c>
      <c r="AZ58" s="58" t="str">
        <f t="shared" si="109"/>
        <v/>
      </c>
      <c r="BA58" s="58" t="str">
        <f t="shared" si="110"/>
        <v/>
      </c>
      <c r="BB58" s="58" t="str">
        <f t="shared" si="111"/>
        <v/>
      </c>
      <c r="BC58" s="58" t="str">
        <f t="shared" si="112"/>
        <v/>
      </c>
      <c r="BD58" s="58" t="str">
        <f t="shared" si="113"/>
        <v/>
      </c>
      <c r="BE58" s="58" t="str">
        <f t="shared" si="114"/>
        <v/>
      </c>
      <c r="BF58" s="58" t="str">
        <f t="shared" si="115"/>
        <v/>
      </c>
      <c r="BG58" s="58" t="str">
        <f t="shared" si="116"/>
        <v/>
      </c>
      <c r="BH58" s="58" t="str">
        <f t="shared" si="117"/>
        <v/>
      </c>
      <c r="BI58" s="58" t="str">
        <f t="shared" si="118"/>
        <v/>
      </c>
      <c r="BJ58" s="58" t="str">
        <f t="shared" si="119"/>
        <v/>
      </c>
      <c r="BK58" s="58" t="str">
        <f t="shared" si="120"/>
        <v/>
      </c>
      <c r="BL58" s="58" t="str">
        <f t="shared" si="121"/>
        <v/>
      </c>
      <c r="BM58" s="58" t="str">
        <f t="shared" si="122"/>
        <v/>
      </c>
      <c r="BN58" s="58" t="str">
        <f t="shared" si="123"/>
        <v/>
      </c>
      <c r="BO58" s="58" t="str">
        <f t="shared" si="124"/>
        <v/>
      </c>
      <c r="BP58" s="58" t="str">
        <f t="shared" si="125"/>
        <v/>
      </c>
      <c r="BQ58" s="58" t="str">
        <f t="shared" si="126"/>
        <v/>
      </c>
      <c r="BR58" s="58" t="str">
        <f t="shared" si="127"/>
        <v/>
      </c>
      <c r="BS58" s="58" t="str">
        <f t="shared" si="128"/>
        <v/>
      </c>
      <c r="BT58" s="58" t="str">
        <f t="shared" si="129"/>
        <v/>
      </c>
      <c r="BU58" s="58" t="str">
        <f t="shared" si="130"/>
        <v/>
      </c>
      <c r="BV58" s="58" t="str">
        <f t="shared" si="131"/>
        <v/>
      </c>
      <c r="BW58" s="58" t="str">
        <f t="shared" si="132"/>
        <v/>
      </c>
      <c r="BX58" s="58" t="str">
        <f t="shared" si="133"/>
        <v/>
      </c>
      <c r="BY58" s="58" t="str">
        <f t="shared" si="134"/>
        <v/>
      </c>
      <c r="BZ58" s="58" t="str">
        <f t="shared" si="135"/>
        <v/>
      </c>
      <c r="CA58" s="58" t="str">
        <f t="shared" si="136"/>
        <v/>
      </c>
      <c r="CB58" s="58" t="str">
        <f t="shared" si="137"/>
        <v/>
      </c>
      <c r="CC58" s="58" t="str">
        <f t="shared" si="138"/>
        <v/>
      </c>
      <c r="CD58" s="58" t="str">
        <f t="shared" si="78"/>
        <v/>
      </c>
      <c r="CE58" s="58" t="str">
        <f t="shared" si="79"/>
        <v/>
      </c>
      <c r="CF58" s="58" t="str">
        <f t="shared" si="80"/>
        <v/>
      </c>
      <c r="CG58" s="58" t="str">
        <f t="shared" si="81"/>
        <v/>
      </c>
      <c r="CH58" s="58" t="str">
        <f t="shared" si="82"/>
        <v/>
      </c>
      <c r="CI58" s="58" t="str">
        <f t="shared" si="83"/>
        <v/>
      </c>
      <c r="CJ58" s="58" t="str">
        <f t="shared" si="139"/>
        <v/>
      </c>
      <c r="CK58" s="58" t="str">
        <f t="shared" si="140"/>
        <v/>
      </c>
      <c r="CL58" s="58" t="str">
        <f t="shared" si="141"/>
        <v/>
      </c>
      <c r="CM58" s="58" t="str">
        <f t="shared" si="142"/>
        <v/>
      </c>
      <c r="CN58" s="58" t="str">
        <f t="shared" si="143"/>
        <v/>
      </c>
      <c r="CO58" s="58" t="str">
        <f t="shared" si="144"/>
        <v/>
      </c>
      <c r="CP58" s="58" t="str">
        <f t="shared" si="145"/>
        <v/>
      </c>
      <c r="CQ58" s="58" t="str">
        <f t="shared" si="146"/>
        <v/>
      </c>
      <c r="CR58" s="58" t="str">
        <f t="shared" si="147"/>
        <v/>
      </c>
      <c r="CS58" s="58" t="str">
        <f t="shared" si="148"/>
        <v/>
      </c>
      <c r="CT58" s="58" t="str">
        <f t="shared" si="149"/>
        <v/>
      </c>
      <c r="CU58" s="58" t="str">
        <f t="shared" si="150"/>
        <v/>
      </c>
      <c r="CV58" s="58" t="str">
        <f t="shared" si="151"/>
        <v/>
      </c>
      <c r="CW58" s="58" t="str">
        <f t="shared" si="152"/>
        <v/>
      </c>
      <c r="CX58" s="58" t="str">
        <f t="shared" si="153"/>
        <v/>
      </c>
      <c r="CY58" s="58" t="str">
        <f t="shared" si="154"/>
        <v/>
      </c>
      <c r="CZ58" s="58" t="str">
        <f t="shared" si="84"/>
        <v/>
      </c>
      <c r="DA58" s="58" t="str">
        <f t="shared" si="85"/>
        <v/>
      </c>
      <c r="DB58" s="58" t="str">
        <f t="shared" si="86"/>
        <v/>
      </c>
      <c r="DC58" s="58" t="str">
        <f t="shared" si="87"/>
        <v/>
      </c>
      <c r="DD58" s="60"/>
      <c r="DE58" s="123" t="s">
        <v>57</v>
      </c>
    </row>
    <row r="59" spans="1:113" ht="13.5" hidden="1" customHeight="1">
      <c r="A59" s="860"/>
      <c r="B59" s="861"/>
      <c r="C59" s="860"/>
      <c r="D59" s="864"/>
      <c r="E59" s="861"/>
      <c r="F59" s="860"/>
      <c r="G59" s="864"/>
      <c r="H59" s="861"/>
      <c r="I59" s="860"/>
      <c r="J59" s="861"/>
      <c r="K59" s="865"/>
      <c r="L59" s="866"/>
      <c r="M59" s="865"/>
      <c r="N59" s="866"/>
      <c r="O59" s="865"/>
      <c r="P59" s="866"/>
      <c r="Q59" s="860"/>
      <c r="R59" s="861"/>
      <c r="S59" s="860"/>
      <c r="T59" s="861"/>
      <c r="U59" s="862"/>
      <c r="V59" s="863"/>
      <c r="W59" s="860"/>
      <c r="X59" s="864"/>
      <c r="Y59" s="860"/>
      <c r="Z59" s="861"/>
      <c r="AA59" s="860"/>
      <c r="AB59" s="861"/>
      <c r="AC59" s="860"/>
      <c r="AD59" s="861"/>
      <c r="AE59" s="47" t="str">
        <f t="shared" si="171"/>
        <v/>
      </c>
      <c r="AF59" s="47" t="str">
        <f t="shared" si="172"/>
        <v/>
      </c>
      <c r="AG59" s="47" t="str">
        <f t="shared" si="90"/>
        <v/>
      </c>
      <c r="AH59" s="47" t="str">
        <f t="shared" si="91"/>
        <v/>
      </c>
      <c r="AI59" s="47" t="str">
        <f t="shared" si="173"/>
        <v/>
      </c>
      <c r="AJ59" s="47" t="str">
        <f t="shared" si="174"/>
        <v/>
      </c>
      <c r="AK59" s="47" t="str">
        <f t="shared" si="94"/>
        <v/>
      </c>
      <c r="AL59" s="47" t="str">
        <f t="shared" si="95"/>
        <v/>
      </c>
      <c r="AM59" s="58" t="str">
        <f t="shared" si="96"/>
        <v>○</v>
      </c>
      <c r="AN59" s="58" t="str">
        <f t="shared" si="97"/>
        <v/>
      </c>
      <c r="AO59" s="58" t="str">
        <f t="shared" si="98"/>
        <v/>
      </c>
      <c r="AP59" s="58" t="str">
        <f t="shared" si="99"/>
        <v/>
      </c>
      <c r="AQ59" s="58" t="str">
        <f t="shared" si="100"/>
        <v/>
      </c>
      <c r="AR59" s="58" t="str">
        <f t="shared" si="101"/>
        <v/>
      </c>
      <c r="AS59" s="58" t="str">
        <f t="shared" si="102"/>
        <v/>
      </c>
      <c r="AT59" s="58" t="str">
        <f t="shared" si="103"/>
        <v/>
      </c>
      <c r="AU59" s="58" t="str">
        <f t="shared" si="104"/>
        <v/>
      </c>
      <c r="AV59" s="58" t="str">
        <f t="shared" si="105"/>
        <v/>
      </c>
      <c r="AW59" s="58" t="str">
        <f t="shared" si="106"/>
        <v/>
      </c>
      <c r="AX59" s="58" t="str">
        <f t="shared" si="107"/>
        <v/>
      </c>
      <c r="AY59" s="58" t="str">
        <f t="shared" si="108"/>
        <v/>
      </c>
      <c r="AZ59" s="58" t="str">
        <f t="shared" si="109"/>
        <v/>
      </c>
      <c r="BA59" s="58" t="str">
        <f t="shared" si="110"/>
        <v/>
      </c>
      <c r="BB59" s="58" t="str">
        <f t="shared" si="111"/>
        <v/>
      </c>
      <c r="BC59" s="58" t="str">
        <f t="shared" si="112"/>
        <v/>
      </c>
      <c r="BD59" s="58" t="str">
        <f t="shared" si="113"/>
        <v/>
      </c>
      <c r="BE59" s="58" t="str">
        <f t="shared" si="114"/>
        <v/>
      </c>
      <c r="BF59" s="58" t="str">
        <f t="shared" si="115"/>
        <v/>
      </c>
      <c r="BG59" s="58" t="str">
        <f t="shared" si="116"/>
        <v/>
      </c>
      <c r="BH59" s="58" t="str">
        <f t="shared" si="117"/>
        <v/>
      </c>
      <c r="BI59" s="58" t="str">
        <f t="shared" si="118"/>
        <v/>
      </c>
      <c r="BJ59" s="58" t="str">
        <f t="shared" si="119"/>
        <v/>
      </c>
      <c r="BK59" s="58" t="str">
        <f t="shared" si="120"/>
        <v/>
      </c>
      <c r="BL59" s="58" t="str">
        <f t="shared" si="121"/>
        <v/>
      </c>
      <c r="BM59" s="58" t="str">
        <f t="shared" si="122"/>
        <v/>
      </c>
      <c r="BN59" s="58" t="str">
        <f t="shared" si="123"/>
        <v/>
      </c>
      <c r="BO59" s="58" t="str">
        <f t="shared" si="124"/>
        <v/>
      </c>
      <c r="BP59" s="58" t="str">
        <f t="shared" si="125"/>
        <v/>
      </c>
      <c r="BQ59" s="58" t="str">
        <f t="shared" si="126"/>
        <v/>
      </c>
      <c r="BR59" s="58" t="str">
        <f t="shared" si="127"/>
        <v/>
      </c>
      <c r="BS59" s="58" t="str">
        <f t="shared" si="128"/>
        <v/>
      </c>
      <c r="BT59" s="58" t="str">
        <f t="shared" si="129"/>
        <v/>
      </c>
      <c r="BU59" s="58" t="str">
        <f t="shared" si="130"/>
        <v/>
      </c>
      <c r="BV59" s="58" t="str">
        <f t="shared" si="131"/>
        <v/>
      </c>
      <c r="BW59" s="58" t="str">
        <f t="shared" si="132"/>
        <v/>
      </c>
      <c r="BX59" s="58" t="str">
        <f t="shared" si="133"/>
        <v/>
      </c>
      <c r="BY59" s="58" t="str">
        <f t="shared" si="134"/>
        <v/>
      </c>
      <c r="BZ59" s="58" t="str">
        <f t="shared" si="135"/>
        <v/>
      </c>
      <c r="CA59" s="58" t="str">
        <f t="shared" si="136"/>
        <v/>
      </c>
      <c r="CB59" s="58" t="str">
        <f t="shared" si="137"/>
        <v/>
      </c>
      <c r="CC59" s="58" t="str">
        <f t="shared" si="138"/>
        <v/>
      </c>
      <c r="CD59" s="58" t="str">
        <f t="shared" si="78"/>
        <v/>
      </c>
      <c r="CE59" s="58" t="str">
        <f t="shared" si="79"/>
        <v/>
      </c>
      <c r="CF59" s="58" t="str">
        <f t="shared" si="80"/>
        <v/>
      </c>
      <c r="CG59" s="58" t="str">
        <f t="shared" si="81"/>
        <v/>
      </c>
      <c r="CH59" s="58" t="str">
        <f t="shared" si="82"/>
        <v/>
      </c>
      <c r="CI59" s="58" t="str">
        <f t="shared" si="83"/>
        <v/>
      </c>
      <c r="CJ59" s="58" t="str">
        <f t="shared" si="139"/>
        <v/>
      </c>
      <c r="CK59" s="58" t="str">
        <f t="shared" si="140"/>
        <v/>
      </c>
      <c r="CL59" s="58" t="str">
        <f t="shared" si="141"/>
        <v/>
      </c>
      <c r="CM59" s="58" t="str">
        <f t="shared" si="142"/>
        <v/>
      </c>
      <c r="CN59" s="58" t="str">
        <f t="shared" si="143"/>
        <v/>
      </c>
      <c r="CO59" s="58" t="str">
        <f t="shared" si="144"/>
        <v/>
      </c>
      <c r="CP59" s="58" t="str">
        <f t="shared" si="145"/>
        <v/>
      </c>
      <c r="CQ59" s="58" t="str">
        <f t="shared" si="146"/>
        <v/>
      </c>
      <c r="CR59" s="58" t="str">
        <f t="shared" si="147"/>
        <v/>
      </c>
      <c r="CS59" s="58" t="str">
        <f t="shared" si="148"/>
        <v/>
      </c>
      <c r="CT59" s="58" t="str">
        <f t="shared" si="149"/>
        <v/>
      </c>
      <c r="CU59" s="58" t="str">
        <f t="shared" si="150"/>
        <v/>
      </c>
      <c r="CV59" s="58" t="str">
        <f t="shared" si="151"/>
        <v/>
      </c>
      <c r="CW59" s="58" t="str">
        <f t="shared" si="152"/>
        <v/>
      </c>
      <c r="CX59" s="58" t="str">
        <f t="shared" si="153"/>
        <v/>
      </c>
      <c r="CY59" s="58" t="str">
        <f t="shared" si="154"/>
        <v/>
      </c>
      <c r="CZ59" s="58" t="str">
        <f t="shared" si="84"/>
        <v/>
      </c>
      <c r="DA59" s="58" t="str">
        <f t="shared" si="85"/>
        <v/>
      </c>
      <c r="DB59" s="58" t="str">
        <f t="shared" si="86"/>
        <v/>
      </c>
      <c r="DC59" s="58" t="str">
        <f t="shared" si="87"/>
        <v/>
      </c>
      <c r="DD59" s="60"/>
      <c r="DE59" s="123" t="s">
        <v>44</v>
      </c>
    </row>
    <row r="60" spans="1:113" ht="13.5" hidden="1" customHeight="1">
      <c r="A60" s="860"/>
      <c r="B60" s="861"/>
      <c r="C60" s="860"/>
      <c r="D60" s="864"/>
      <c r="E60" s="861"/>
      <c r="F60" s="867"/>
      <c r="G60" s="868"/>
      <c r="H60" s="869"/>
      <c r="I60" s="860"/>
      <c r="J60" s="861"/>
      <c r="K60" s="865"/>
      <c r="L60" s="866"/>
      <c r="M60" s="865"/>
      <c r="N60" s="866"/>
      <c r="O60" s="865"/>
      <c r="P60" s="866"/>
      <c r="Q60" s="860"/>
      <c r="R60" s="861"/>
      <c r="S60" s="860"/>
      <c r="T60" s="861"/>
      <c r="U60" s="862"/>
      <c r="V60" s="863"/>
      <c r="W60" s="860"/>
      <c r="X60" s="864"/>
      <c r="Y60" s="860"/>
      <c r="Z60" s="861"/>
      <c r="AA60" s="860"/>
      <c r="AB60" s="861"/>
      <c r="AC60" s="860"/>
      <c r="AD60" s="861"/>
      <c r="AE60" s="47" t="str">
        <f>IF(AND(Q60="○",O60="",Y60=""),"A","")</f>
        <v/>
      </c>
      <c r="AF60" s="47" t="str">
        <f>IF(AND(Q60="○",O60="",Y60="○"),"B","")</f>
        <v/>
      </c>
      <c r="AG60" s="47" t="str">
        <f t="shared" si="90"/>
        <v/>
      </c>
      <c r="AH60" s="47" t="str">
        <f t="shared" si="91"/>
        <v/>
      </c>
      <c r="AI60" s="47" t="str">
        <f>IF(AND(S60="○",O60="",Y60=""),"E","")</f>
        <v/>
      </c>
      <c r="AJ60" s="47" t="str">
        <f>IF(AND(S60="○",O60="",Y60="○"),"F","")</f>
        <v/>
      </c>
      <c r="AK60" s="47" t="str">
        <f t="shared" si="94"/>
        <v/>
      </c>
      <c r="AL60" s="47" t="str">
        <f t="shared" si="95"/>
        <v/>
      </c>
      <c r="AM60" s="58" t="str">
        <f t="shared" si="96"/>
        <v>○</v>
      </c>
      <c r="AN60" s="58" t="str">
        <f>IF(AND($I60="５歳",$M60="標準",$O60="",$Y60="",$AM60="○"),"○","")</f>
        <v/>
      </c>
      <c r="AO60" s="58" t="str">
        <f>IF(AND($I60="４歳",$M60="標準",$O60="",$Y60="",$AM60="○"),"○","")</f>
        <v/>
      </c>
      <c r="AP60" s="58" t="str">
        <f>IF(AND($I60="３歳",$M60="標準",$O60="",$Y60="",$AM60="○"),"○","")</f>
        <v/>
      </c>
      <c r="AQ60" s="58" t="str">
        <f>IF(AND($I60="２歳",$M60="標準",$O60="",$Y60="",$AM60="○"),"○","")</f>
        <v/>
      </c>
      <c r="AR60" s="58" t="str">
        <f>IF(AND($I60="１歳",$M60="標準",$O60="",$Y60="",$AM60="○"),"○","")</f>
        <v/>
      </c>
      <c r="AS60" s="58" t="str">
        <f>IF(AND($I60="乳児",$M60="標準",$O60="",$Y60="",$AM60="○"),"○","")</f>
        <v/>
      </c>
      <c r="AT60" s="58" t="str">
        <f>IF(AND($I60="５歳",$M60="標準",$O60="",$Y60="○",$AM60="○"),"○","")</f>
        <v/>
      </c>
      <c r="AU60" s="58" t="str">
        <f>IF(AND($I60="４歳",$M60="標準",$O60="",$Y60="○",$AM60="○"),"○","")</f>
        <v/>
      </c>
      <c r="AV60" s="58" t="str">
        <f>IF(AND($I60="３歳",$M60="標準",$O60="",$Y60="○",$AM60="○"),"○","")</f>
        <v/>
      </c>
      <c r="AW60" s="58" t="str">
        <f>IF(AND($I60="５歳",$M60="標準",$O60="○",$Y60="",$AM60="○"),"○","")</f>
        <v/>
      </c>
      <c r="AX60" s="58" t="str">
        <f>IF(AND($I60="４歳",$M60="標準",$O60="○",$Y60="",$AM60="○"),"○","")</f>
        <v/>
      </c>
      <c r="AY60" s="58" t="str">
        <f>IF(AND($I60="３歳",$M60="標準",$O60="○",$Y60="",$AM60="○"),"○","")</f>
        <v/>
      </c>
      <c r="AZ60" s="58" t="str">
        <f>IF(AND($I60="２歳",$M60="標準",$O60="○",$Y60="",$AM60="○"),"○","")</f>
        <v/>
      </c>
      <c r="BA60" s="58" t="str">
        <f>IF(AND($I60="１歳",$M60="標準",$O60="○",$Y60="",$AM60="○"),"○","")</f>
        <v/>
      </c>
      <c r="BB60" s="58" t="str">
        <f>IF(AND($I60="乳児",$M60="標準",$O60="○",$Y60="",$AM60="○"),"○","")</f>
        <v/>
      </c>
      <c r="BC60" s="58" t="str">
        <f>IF(AND($I60="５歳",$M60="標準",$O60="○",$Y60="○",$AM60="○"),"○","")</f>
        <v/>
      </c>
      <c r="BD60" s="58" t="str">
        <f>IF(AND($I60="４歳",$M60="標準",$O60="○",$Y60="○",$AM60="○"),"○","")</f>
        <v/>
      </c>
      <c r="BE60" s="58" t="str">
        <f>IF(AND($I60="３歳",$M60="標準",$O60="○",$Y60="○",$AM60="○"),"○","")</f>
        <v/>
      </c>
      <c r="BF60" s="58" t="str">
        <f t="shared" si="115"/>
        <v/>
      </c>
      <c r="BG60" s="58" t="str">
        <f t="shared" si="116"/>
        <v/>
      </c>
      <c r="BH60" s="58" t="str">
        <f t="shared" si="117"/>
        <v/>
      </c>
      <c r="BI60" s="58" t="str">
        <f t="shared" si="118"/>
        <v/>
      </c>
      <c r="BJ60" s="58" t="str">
        <f t="shared" si="119"/>
        <v/>
      </c>
      <c r="BK60" s="58" t="str">
        <f t="shared" si="120"/>
        <v/>
      </c>
      <c r="BL60" s="58" t="str">
        <f t="shared" si="121"/>
        <v/>
      </c>
      <c r="BM60" s="58" t="str">
        <f t="shared" si="122"/>
        <v/>
      </c>
      <c r="BN60" s="58" t="str">
        <f t="shared" si="123"/>
        <v/>
      </c>
      <c r="BO60" s="58" t="str">
        <f t="shared" si="124"/>
        <v/>
      </c>
      <c r="BP60" s="58" t="str">
        <f t="shared" si="125"/>
        <v/>
      </c>
      <c r="BQ60" s="58" t="str">
        <f t="shared" si="126"/>
        <v/>
      </c>
      <c r="BR60" s="58" t="str">
        <f t="shared" si="127"/>
        <v/>
      </c>
      <c r="BS60" s="58" t="str">
        <f t="shared" si="128"/>
        <v/>
      </c>
      <c r="BT60" s="58" t="str">
        <f t="shared" si="129"/>
        <v/>
      </c>
      <c r="BU60" s="58" t="str">
        <f t="shared" si="130"/>
        <v/>
      </c>
      <c r="BV60" s="58" t="str">
        <f t="shared" si="131"/>
        <v/>
      </c>
      <c r="BW60" s="58" t="str">
        <f t="shared" si="132"/>
        <v/>
      </c>
      <c r="BX60" s="58" t="str">
        <f t="shared" si="133"/>
        <v/>
      </c>
      <c r="BY60" s="58" t="str">
        <f t="shared" si="134"/>
        <v/>
      </c>
      <c r="BZ60" s="58" t="str">
        <f t="shared" si="135"/>
        <v/>
      </c>
      <c r="CA60" s="58" t="str">
        <f t="shared" si="136"/>
        <v/>
      </c>
      <c r="CB60" s="58" t="str">
        <f t="shared" si="137"/>
        <v/>
      </c>
      <c r="CC60" s="58" t="str">
        <f t="shared" si="138"/>
        <v/>
      </c>
      <c r="CD60" s="58" t="str">
        <f t="shared" si="78"/>
        <v/>
      </c>
      <c r="CE60" s="58" t="str">
        <f t="shared" si="79"/>
        <v/>
      </c>
      <c r="CF60" s="58" t="str">
        <f t="shared" si="80"/>
        <v/>
      </c>
      <c r="CG60" s="58" t="str">
        <f t="shared" si="81"/>
        <v/>
      </c>
      <c r="CH60" s="58" t="str">
        <f t="shared" si="82"/>
        <v/>
      </c>
      <c r="CI60" s="58" t="str">
        <f t="shared" si="83"/>
        <v/>
      </c>
      <c r="CJ60" s="58" t="str">
        <f t="shared" si="139"/>
        <v/>
      </c>
      <c r="CK60" s="58" t="str">
        <f t="shared" si="140"/>
        <v/>
      </c>
      <c r="CL60" s="58" t="str">
        <f t="shared" si="141"/>
        <v/>
      </c>
      <c r="CM60" s="58" t="str">
        <f t="shared" si="142"/>
        <v/>
      </c>
      <c r="CN60" s="58" t="str">
        <f t="shared" si="143"/>
        <v/>
      </c>
      <c r="CO60" s="58" t="str">
        <f t="shared" si="144"/>
        <v/>
      </c>
      <c r="CP60" s="58" t="str">
        <f t="shared" si="145"/>
        <v/>
      </c>
      <c r="CQ60" s="58" t="str">
        <f t="shared" si="146"/>
        <v/>
      </c>
      <c r="CR60" s="58" t="str">
        <f t="shared" si="147"/>
        <v/>
      </c>
      <c r="CS60" s="58" t="str">
        <f t="shared" si="148"/>
        <v/>
      </c>
      <c r="CT60" s="58" t="str">
        <f t="shared" si="149"/>
        <v/>
      </c>
      <c r="CU60" s="58" t="str">
        <f t="shared" si="150"/>
        <v/>
      </c>
      <c r="CV60" s="58" t="str">
        <f t="shared" si="151"/>
        <v/>
      </c>
      <c r="CW60" s="58" t="str">
        <f t="shared" si="152"/>
        <v/>
      </c>
      <c r="CX60" s="58" t="str">
        <f t="shared" si="153"/>
        <v/>
      </c>
      <c r="CY60" s="58" t="str">
        <f t="shared" si="154"/>
        <v/>
      </c>
      <c r="CZ60" s="58" t="str">
        <f t="shared" si="84"/>
        <v/>
      </c>
      <c r="DA60" s="58" t="str">
        <f t="shared" si="85"/>
        <v/>
      </c>
      <c r="DB60" s="58" t="str">
        <f t="shared" si="86"/>
        <v/>
      </c>
      <c r="DC60" s="58" t="str">
        <f t="shared" si="87"/>
        <v/>
      </c>
      <c r="DD60" s="59" t="s">
        <v>148</v>
      </c>
      <c r="DE60" s="59" t="s">
        <v>59</v>
      </c>
      <c r="DF60" s="60" t="s">
        <v>60</v>
      </c>
      <c r="DG60" s="123" t="s">
        <v>41</v>
      </c>
      <c r="DH60" s="123" t="s">
        <v>42</v>
      </c>
      <c r="DI60" s="123" t="s">
        <v>43</v>
      </c>
    </row>
    <row r="61" spans="1:113" ht="13.5" hidden="1" customHeight="1">
      <c r="A61" s="860"/>
      <c r="B61" s="861"/>
      <c r="C61" s="860"/>
      <c r="D61" s="864"/>
      <c r="E61" s="861"/>
      <c r="F61" s="860"/>
      <c r="G61" s="864"/>
      <c r="H61" s="861"/>
      <c r="I61" s="860"/>
      <c r="J61" s="861"/>
      <c r="K61" s="865"/>
      <c r="L61" s="866"/>
      <c r="M61" s="865"/>
      <c r="N61" s="866"/>
      <c r="O61" s="865"/>
      <c r="P61" s="866"/>
      <c r="Q61" s="860"/>
      <c r="R61" s="861"/>
      <c r="S61" s="860"/>
      <c r="T61" s="861"/>
      <c r="U61" s="862"/>
      <c r="V61" s="863"/>
      <c r="W61" s="860"/>
      <c r="X61" s="864"/>
      <c r="Y61" s="860"/>
      <c r="Z61" s="861"/>
      <c r="AA61" s="860"/>
      <c r="AB61" s="861"/>
      <c r="AC61" s="860"/>
      <c r="AD61" s="861"/>
      <c r="AE61" s="47" t="str">
        <f t="shared" ref="AE61:AE64" si="175">IF(AND(Q61="○",O61="",Y61=""),"A","")</f>
        <v/>
      </c>
      <c r="AF61" s="47" t="str">
        <f t="shared" ref="AF61:AF64" si="176">IF(AND(Q61="○",O61="",Y61="○"),"B","")</f>
        <v/>
      </c>
      <c r="AG61" s="47" t="str">
        <f t="shared" si="90"/>
        <v/>
      </c>
      <c r="AH61" s="47" t="str">
        <f t="shared" si="91"/>
        <v/>
      </c>
      <c r="AI61" s="47" t="str">
        <f t="shared" ref="AI61:AI64" si="177">IF(AND(S61="○",O61="",Y61=""),"E","")</f>
        <v/>
      </c>
      <c r="AJ61" s="47" t="str">
        <f t="shared" ref="AJ61:AJ64" si="178">IF(AND(S61="○",O61="",Y61="○"),"F","")</f>
        <v/>
      </c>
      <c r="AK61" s="47" t="str">
        <f t="shared" si="94"/>
        <v/>
      </c>
      <c r="AL61" s="47" t="str">
        <f t="shared" si="95"/>
        <v/>
      </c>
      <c r="AM61" s="58" t="str">
        <f t="shared" si="96"/>
        <v>○</v>
      </c>
      <c r="AN61" s="58" t="str">
        <f t="shared" si="97"/>
        <v/>
      </c>
      <c r="AO61" s="58" t="str">
        <f t="shared" si="98"/>
        <v/>
      </c>
      <c r="AP61" s="58" t="str">
        <f t="shared" si="99"/>
        <v/>
      </c>
      <c r="AQ61" s="58" t="str">
        <f t="shared" si="100"/>
        <v/>
      </c>
      <c r="AR61" s="58" t="str">
        <f t="shared" si="101"/>
        <v/>
      </c>
      <c r="AS61" s="58" t="str">
        <f t="shared" si="102"/>
        <v/>
      </c>
      <c r="AT61" s="58" t="str">
        <f t="shared" si="103"/>
        <v/>
      </c>
      <c r="AU61" s="58" t="str">
        <f t="shared" si="104"/>
        <v/>
      </c>
      <c r="AV61" s="58" t="str">
        <f t="shared" si="105"/>
        <v/>
      </c>
      <c r="AW61" s="58" t="str">
        <f t="shared" si="106"/>
        <v/>
      </c>
      <c r="AX61" s="58" t="str">
        <f t="shared" si="107"/>
        <v/>
      </c>
      <c r="AY61" s="58" t="str">
        <f t="shared" si="108"/>
        <v/>
      </c>
      <c r="AZ61" s="58" t="str">
        <f t="shared" si="109"/>
        <v/>
      </c>
      <c r="BA61" s="58" t="str">
        <f t="shared" si="110"/>
        <v/>
      </c>
      <c r="BB61" s="58" t="str">
        <f t="shared" si="111"/>
        <v/>
      </c>
      <c r="BC61" s="58" t="str">
        <f t="shared" si="112"/>
        <v/>
      </c>
      <c r="BD61" s="58" t="str">
        <f t="shared" si="113"/>
        <v/>
      </c>
      <c r="BE61" s="58" t="str">
        <f t="shared" si="114"/>
        <v/>
      </c>
      <c r="BF61" s="58" t="str">
        <f t="shared" si="115"/>
        <v/>
      </c>
      <c r="BG61" s="58" t="str">
        <f t="shared" si="116"/>
        <v/>
      </c>
      <c r="BH61" s="58" t="str">
        <f t="shared" si="117"/>
        <v/>
      </c>
      <c r="BI61" s="58" t="str">
        <f t="shared" si="118"/>
        <v/>
      </c>
      <c r="BJ61" s="58" t="str">
        <f t="shared" si="119"/>
        <v/>
      </c>
      <c r="BK61" s="58" t="str">
        <f t="shared" si="120"/>
        <v/>
      </c>
      <c r="BL61" s="58" t="str">
        <f t="shared" si="121"/>
        <v/>
      </c>
      <c r="BM61" s="58" t="str">
        <f t="shared" si="122"/>
        <v/>
      </c>
      <c r="BN61" s="58" t="str">
        <f t="shared" si="123"/>
        <v/>
      </c>
      <c r="BO61" s="58" t="str">
        <f t="shared" si="124"/>
        <v/>
      </c>
      <c r="BP61" s="58" t="str">
        <f t="shared" si="125"/>
        <v/>
      </c>
      <c r="BQ61" s="58" t="str">
        <f t="shared" si="126"/>
        <v/>
      </c>
      <c r="BR61" s="58" t="str">
        <f t="shared" si="127"/>
        <v/>
      </c>
      <c r="BS61" s="58" t="str">
        <f t="shared" si="128"/>
        <v/>
      </c>
      <c r="BT61" s="58" t="str">
        <f t="shared" si="129"/>
        <v/>
      </c>
      <c r="BU61" s="58" t="str">
        <f t="shared" si="130"/>
        <v/>
      </c>
      <c r="BV61" s="58" t="str">
        <f t="shared" si="131"/>
        <v/>
      </c>
      <c r="BW61" s="58" t="str">
        <f t="shared" si="132"/>
        <v/>
      </c>
      <c r="BX61" s="58" t="str">
        <f t="shared" si="133"/>
        <v/>
      </c>
      <c r="BY61" s="58" t="str">
        <f t="shared" si="134"/>
        <v/>
      </c>
      <c r="BZ61" s="58" t="str">
        <f t="shared" si="135"/>
        <v/>
      </c>
      <c r="CA61" s="58" t="str">
        <f t="shared" si="136"/>
        <v/>
      </c>
      <c r="CB61" s="58" t="str">
        <f t="shared" si="137"/>
        <v/>
      </c>
      <c r="CC61" s="58" t="str">
        <f t="shared" si="138"/>
        <v/>
      </c>
      <c r="CD61" s="58" t="str">
        <f t="shared" si="78"/>
        <v/>
      </c>
      <c r="CE61" s="58" t="str">
        <f t="shared" si="79"/>
        <v/>
      </c>
      <c r="CF61" s="58" t="str">
        <f t="shared" si="80"/>
        <v/>
      </c>
      <c r="CG61" s="58" t="str">
        <f t="shared" si="81"/>
        <v/>
      </c>
      <c r="CH61" s="58" t="str">
        <f t="shared" si="82"/>
        <v/>
      </c>
      <c r="CI61" s="58" t="str">
        <f t="shared" si="83"/>
        <v/>
      </c>
      <c r="CJ61" s="58" t="str">
        <f t="shared" si="139"/>
        <v/>
      </c>
      <c r="CK61" s="58" t="str">
        <f t="shared" si="140"/>
        <v/>
      </c>
      <c r="CL61" s="58" t="str">
        <f t="shared" si="141"/>
        <v/>
      </c>
      <c r="CM61" s="58" t="str">
        <f t="shared" si="142"/>
        <v/>
      </c>
      <c r="CN61" s="58" t="str">
        <f t="shared" si="143"/>
        <v/>
      </c>
      <c r="CO61" s="58" t="str">
        <f t="shared" si="144"/>
        <v/>
      </c>
      <c r="CP61" s="58" t="str">
        <f t="shared" si="145"/>
        <v/>
      </c>
      <c r="CQ61" s="58" t="str">
        <f t="shared" si="146"/>
        <v/>
      </c>
      <c r="CR61" s="58" t="str">
        <f t="shared" si="147"/>
        <v/>
      </c>
      <c r="CS61" s="58" t="str">
        <f t="shared" si="148"/>
        <v/>
      </c>
      <c r="CT61" s="58" t="str">
        <f t="shared" si="149"/>
        <v/>
      </c>
      <c r="CU61" s="58" t="str">
        <f t="shared" si="150"/>
        <v/>
      </c>
      <c r="CV61" s="58" t="str">
        <f t="shared" si="151"/>
        <v/>
      </c>
      <c r="CW61" s="58" t="str">
        <f t="shared" si="152"/>
        <v/>
      </c>
      <c r="CX61" s="58" t="str">
        <f t="shared" si="153"/>
        <v/>
      </c>
      <c r="CY61" s="58" t="str">
        <f t="shared" si="154"/>
        <v/>
      </c>
      <c r="CZ61" s="58" t="str">
        <f t="shared" si="84"/>
        <v/>
      </c>
      <c r="DA61" s="58" t="str">
        <f t="shared" si="85"/>
        <v/>
      </c>
      <c r="DB61" s="58" t="str">
        <f t="shared" si="86"/>
        <v/>
      </c>
      <c r="DC61" s="58" t="str">
        <f t="shared" si="87"/>
        <v/>
      </c>
      <c r="DD61" s="123" t="s">
        <v>11</v>
      </c>
      <c r="DE61" s="123" t="s">
        <v>48</v>
      </c>
      <c r="DF61" s="123" t="s">
        <v>12</v>
      </c>
    </row>
    <row r="62" spans="1:113" ht="13.5" hidden="1" customHeight="1">
      <c r="A62" s="860"/>
      <c r="B62" s="861"/>
      <c r="C62" s="860"/>
      <c r="D62" s="864"/>
      <c r="E62" s="861"/>
      <c r="F62" s="860"/>
      <c r="G62" s="864"/>
      <c r="H62" s="861"/>
      <c r="I62" s="860"/>
      <c r="J62" s="861"/>
      <c r="K62" s="865"/>
      <c r="L62" s="866"/>
      <c r="M62" s="865"/>
      <c r="N62" s="866"/>
      <c r="O62" s="865"/>
      <c r="P62" s="866"/>
      <c r="Q62" s="860"/>
      <c r="R62" s="861"/>
      <c r="S62" s="860"/>
      <c r="T62" s="861"/>
      <c r="U62" s="862"/>
      <c r="V62" s="863"/>
      <c r="W62" s="860"/>
      <c r="X62" s="864"/>
      <c r="Y62" s="860"/>
      <c r="Z62" s="861"/>
      <c r="AA62" s="860"/>
      <c r="AB62" s="861"/>
      <c r="AC62" s="860"/>
      <c r="AD62" s="861"/>
      <c r="AE62" s="47" t="str">
        <f t="shared" si="175"/>
        <v/>
      </c>
      <c r="AF62" s="47" t="str">
        <f t="shared" si="176"/>
        <v/>
      </c>
      <c r="AG62" s="47" t="str">
        <f t="shared" si="90"/>
        <v/>
      </c>
      <c r="AH62" s="47" t="str">
        <f t="shared" si="91"/>
        <v/>
      </c>
      <c r="AI62" s="47" t="str">
        <f t="shared" si="177"/>
        <v/>
      </c>
      <c r="AJ62" s="47" t="str">
        <f t="shared" si="178"/>
        <v/>
      </c>
      <c r="AK62" s="47" t="str">
        <f t="shared" si="94"/>
        <v/>
      </c>
      <c r="AL62" s="47" t="str">
        <f t="shared" si="95"/>
        <v/>
      </c>
      <c r="AM62" s="58" t="str">
        <f t="shared" si="96"/>
        <v>○</v>
      </c>
      <c r="AN62" s="58" t="str">
        <f t="shared" si="97"/>
        <v/>
      </c>
      <c r="AO62" s="58" t="str">
        <f t="shared" si="98"/>
        <v/>
      </c>
      <c r="AP62" s="58" t="str">
        <f t="shared" si="99"/>
        <v/>
      </c>
      <c r="AQ62" s="58" t="str">
        <f t="shared" si="100"/>
        <v/>
      </c>
      <c r="AR62" s="58" t="str">
        <f t="shared" si="101"/>
        <v/>
      </c>
      <c r="AS62" s="58" t="str">
        <f t="shared" si="102"/>
        <v/>
      </c>
      <c r="AT62" s="58" t="str">
        <f t="shared" si="103"/>
        <v/>
      </c>
      <c r="AU62" s="58" t="str">
        <f t="shared" si="104"/>
        <v/>
      </c>
      <c r="AV62" s="58" t="str">
        <f t="shared" si="105"/>
        <v/>
      </c>
      <c r="AW62" s="58" t="str">
        <f t="shared" si="106"/>
        <v/>
      </c>
      <c r="AX62" s="58" t="str">
        <f t="shared" si="107"/>
        <v/>
      </c>
      <c r="AY62" s="58" t="str">
        <f t="shared" si="108"/>
        <v/>
      </c>
      <c r="AZ62" s="58" t="str">
        <f t="shared" si="109"/>
        <v/>
      </c>
      <c r="BA62" s="58" t="str">
        <f t="shared" si="110"/>
        <v/>
      </c>
      <c r="BB62" s="58" t="str">
        <f t="shared" si="111"/>
        <v/>
      </c>
      <c r="BC62" s="58" t="str">
        <f t="shared" si="112"/>
        <v/>
      </c>
      <c r="BD62" s="58" t="str">
        <f t="shared" si="113"/>
        <v/>
      </c>
      <c r="BE62" s="58" t="str">
        <f t="shared" si="114"/>
        <v/>
      </c>
      <c r="BF62" s="58" t="str">
        <f t="shared" si="115"/>
        <v/>
      </c>
      <c r="BG62" s="58" t="str">
        <f t="shared" si="116"/>
        <v/>
      </c>
      <c r="BH62" s="58" t="str">
        <f t="shared" si="117"/>
        <v/>
      </c>
      <c r="BI62" s="58" t="str">
        <f t="shared" si="118"/>
        <v/>
      </c>
      <c r="BJ62" s="58" t="str">
        <f t="shared" si="119"/>
        <v/>
      </c>
      <c r="BK62" s="58" t="str">
        <f t="shared" si="120"/>
        <v/>
      </c>
      <c r="BL62" s="58" t="str">
        <f t="shared" si="121"/>
        <v/>
      </c>
      <c r="BM62" s="58" t="str">
        <f t="shared" si="122"/>
        <v/>
      </c>
      <c r="BN62" s="58" t="str">
        <f t="shared" si="123"/>
        <v/>
      </c>
      <c r="BO62" s="58" t="str">
        <f t="shared" si="124"/>
        <v/>
      </c>
      <c r="BP62" s="58" t="str">
        <f t="shared" si="125"/>
        <v/>
      </c>
      <c r="BQ62" s="58" t="str">
        <f t="shared" si="126"/>
        <v/>
      </c>
      <c r="BR62" s="58" t="str">
        <f t="shared" si="127"/>
        <v/>
      </c>
      <c r="BS62" s="58" t="str">
        <f t="shared" si="128"/>
        <v/>
      </c>
      <c r="BT62" s="58" t="str">
        <f t="shared" si="129"/>
        <v/>
      </c>
      <c r="BU62" s="58" t="str">
        <f t="shared" si="130"/>
        <v/>
      </c>
      <c r="BV62" s="58" t="str">
        <f t="shared" si="131"/>
        <v/>
      </c>
      <c r="BW62" s="58" t="str">
        <f t="shared" si="132"/>
        <v/>
      </c>
      <c r="BX62" s="58" t="str">
        <f t="shared" si="133"/>
        <v/>
      </c>
      <c r="BY62" s="58" t="str">
        <f t="shared" si="134"/>
        <v/>
      </c>
      <c r="BZ62" s="58" t="str">
        <f t="shared" si="135"/>
        <v/>
      </c>
      <c r="CA62" s="58" t="str">
        <f t="shared" si="136"/>
        <v/>
      </c>
      <c r="CB62" s="58" t="str">
        <f t="shared" si="137"/>
        <v/>
      </c>
      <c r="CC62" s="58" t="str">
        <f t="shared" si="138"/>
        <v/>
      </c>
      <c r="CD62" s="58" t="str">
        <f t="shared" si="78"/>
        <v/>
      </c>
      <c r="CE62" s="58" t="str">
        <f t="shared" si="79"/>
        <v/>
      </c>
      <c r="CF62" s="58" t="str">
        <f t="shared" si="80"/>
        <v/>
      </c>
      <c r="CG62" s="58" t="str">
        <f t="shared" si="81"/>
        <v/>
      </c>
      <c r="CH62" s="58" t="str">
        <f t="shared" si="82"/>
        <v/>
      </c>
      <c r="CI62" s="58" t="str">
        <f t="shared" si="83"/>
        <v/>
      </c>
      <c r="CJ62" s="58" t="str">
        <f t="shared" si="139"/>
        <v/>
      </c>
      <c r="CK62" s="58" t="str">
        <f t="shared" si="140"/>
        <v/>
      </c>
      <c r="CL62" s="58" t="str">
        <f t="shared" si="141"/>
        <v/>
      </c>
      <c r="CM62" s="58" t="str">
        <f t="shared" si="142"/>
        <v/>
      </c>
      <c r="CN62" s="58" t="str">
        <f t="shared" si="143"/>
        <v/>
      </c>
      <c r="CO62" s="58" t="str">
        <f t="shared" si="144"/>
        <v/>
      </c>
      <c r="CP62" s="58" t="str">
        <f t="shared" si="145"/>
        <v/>
      </c>
      <c r="CQ62" s="58" t="str">
        <f t="shared" si="146"/>
        <v/>
      </c>
      <c r="CR62" s="58" t="str">
        <f t="shared" si="147"/>
        <v/>
      </c>
      <c r="CS62" s="58" t="str">
        <f t="shared" si="148"/>
        <v/>
      </c>
      <c r="CT62" s="58" t="str">
        <f t="shared" si="149"/>
        <v/>
      </c>
      <c r="CU62" s="58" t="str">
        <f t="shared" si="150"/>
        <v/>
      </c>
      <c r="CV62" s="58" t="str">
        <f t="shared" si="151"/>
        <v/>
      </c>
      <c r="CW62" s="58" t="str">
        <f t="shared" si="152"/>
        <v/>
      </c>
      <c r="CX62" s="58" t="str">
        <f t="shared" si="153"/>
        <v/>
      </c>
      <c r="CY62" s="58" t="str">
        <f t="shared" si="154"/>
        <v/>
      </c>
      <c r="CZ62" s="58" t="str">
        <f t="shared" si="84"/>
        <v/>
      </c>
      <c r="DA62" s="58" t="str">
        <f t="shared" si="85"/>
        <v/>
      </c>
      <c r="DB62" s="58" t="str">
        <f t="shared" si="86"/>
        <v/>
      </c>
      <c r="DC62" s="58" t="str">
        <f t="shared" si="87"/>
        <v/>
      </c>
      <c r="DD62" s="60" t="s">
        <v>46</v>
      </c>
      <c r="DE62" s="123" t="s">
        <v>47</v>
      </c>
      <c r="DF62" s="123" t="s">
        <v>261</v>
      </c>
    </row>
    <row r="63" spans="1:113" ht="13.5" hidden="1" customHeight="1">
      <c r="A63" s="860"/>
      <c r="B63" s="861"/>
      <c r="C63" s="860"/>
      <c r="D63" s="864"/>
      <c r="E63" s="861"/>
      <c r="F63" s="860"/>
      <c r="G63" s="864"/>
      <c r="H63" s="861"/>
      <c r="I63" s="860"/>
      <c r="J63" s="861"/>
      <c r="K63" s="865"/>
      <c r="L63" s="866"/>
      <c r="M63" s="865"/>
      <c r="N63" s="866"/>
      <c r="O63" s="865"/>
      <c r="P63" s="866"/>
      <c r="Q63" s="860"/>
      <c r="R63" s="861"/>
      <c r="S63" s="860"/>
      <c r="T63" s="861"/>
      <c r="U63" s="862"/>
      <c r="V63" s="863"/>
      <c r="W63" s="860"/>
      <c r="X63" s="864"/>
      <c r="Y63" s="860"/>
      <c r="Z63" s="861"/>
      <c r="AA63" s="860"/>
      <c r="AB63" s="861"/>
      <c r="AC63" s="860"/>
      <c r="AD63" s="861"/>
      <c r="AE63" s="47" t="str">
        <f t="shared" si="175"/>
        <v/>
      </c>
      <c r="AF63" s="47" t="str">
        <f t="shared" si="176"/>
        <v/>
      </c>
      <c r="AG63" s="47" t="str">
        <f t="shared" si="90"/>
        <v/>
      </c>
      <c r="AH63" s="47" t="str">
        <f t="shared" si="91"/>
        <v/>
      </c>
      <c r="AI63" s="47" t="str">
        <f t="shared" si="177"/>
        <v/>
      </c>
      <c r="AJ63" s="47" t="str">
        <f t="shared" si="178"/>
        <v/>
      </c>
      <c r="AK63" s="47" t="str">
        <f t="shared" si="94"/>
        <v/>
      </c>
      <c r="AL63" s="47" t="str">
        <f t="shared" si="95"/>
        <v/>
      </c>
      <c r="AM63" s="58" t="str">
        <f t="shared" si="96"/>
        <v>○</v>
      </c>
      <c r="AN63" s="58" t="str">
        <f t="shared" si="97"/>
        <v/>
      </c>
      <c r="AO63" s="58" t="str">
        <f t="shared" si="98"/>
        <v/>
      </c>
      <c r="AP63" s="58" t="str">
        <f t="shared" si="99"/>
        <v/>
      </c>
      <c r="AQ63" s="58" t="str">
        <f t="shared" si="100"/>
        <v/>
      </c>
      <c r="AR63" s="58" t="str">
        <f t="shared" si="101"/>
        <v/>
      </c>
      <c r="AS63" s="58" t="str">
        <f t="shared" si="102"/>
        <v/>
      </c>
      <c r="AT63" s="58" t="str">
        <f t="shared" si="103"/>
        <v/>
      </c>
      <c r="AU63" s="58" t="str">
        <f t="shared" si="104"/>
        <v/>
      </c>
      <c r="AV63" s="58" t="str">
        <f t="shared" si="105"/>
        <v/>
      </c>
      <c r="AW63" s="58" t="str">
        <f t="shared" si="106"/>
        <v/>
      </c>
      <c r="AX63" s="58" t="str">
        <f t="shared" si="107"/>
        <v/>
      </c>
      <c r="AY63" s="58" t="str">
        <f t="shared" si="108"/>
        <v/>
      </c>
      <c r="AZ63" s="58" t="str">
        <f t="shared" si="109"/>
        <v/>
      </c>
      <c r="BA63" s="58" t="str">
        <f t="shared" si="110"/>
        <v/>
      </c>
      <c r="BB63" s="58" t="str">
        <f t="shared" si="111"/>
        <v/>
      </c>
      <c r="BC63" s="58" t="str">
        <f t="shared" si="112"/>
        <v/>
      </c>
      <c r="BD63" s="58" t="str">
        <f t="shared" si="113"/>
        <v/>
      </c>
      <c r="BE63" s="58" t="str">
        <f t="shared" si="114"/>
        <v/>
      </c>
      <c r="BF63" s="58" t="str">
        <f t="shared" si="115"/>
        <v/>
      </c>
      <c r="BG63" s="58" t="str">
        <f t="shared" si="116"/>
        <v/>
      </c>
      <c r="BH63" s="58" t="str">
        <f t="shared" si="117"/>
        <v/>
      </c>
      <c r="BI63" s="58" t="str">
        <f t="shared" si="118"/>
        <v/>
      </c>
      <c r="BJ63" s="58" t="str">
        <f t="shared" si="119"/>
        <v/>
      </c>
      <c r="BK63" s="58" t="str">
        <f t="shared" si="120"/>
        <v/>
      </c>
      <c r="BL63" s="58" t="str">
        <f t="shared" si="121"/>
        <v/>
      </c>
      <c r="BM63" s="58" t="str">
        <f t="shared" si="122"/>
        <v/>
      </c>
      <c r="BN63" s="58" t="str">
        <f t="shared" si="123"/>
        <v/>
      </c>
      <c r="BO63" s="58" t="str">
        <f t="shared" si="124"/>
        <v/>
      </c>
      <c r="BP63" s="58" t="str">
        <f t="shared" si="125"/>
        <v/>
      </c>
      <c r="BQ63" s="58" t="str">
        <f t="shared" si="126"/>
        <v/>
      </c>
      <c r="BR63" s="58" t="str">
        <f t="shared" si="127"/>
        <v/>
      </c>
      <c r="BS63" s="58" t="str">
        <f t="shared" si="128"/>
        <v/>
      </c>
      <c r="BT63" s="58" t="str">
        <f t="shared" si="129"/>
        <v/>
      </c>
      <c r="BU63" s="58" t="str">
        <f t="shared" si="130"/>
        <v/>
      </c>
      <c r="BV63" s="58" t="str">
        <f t="shared" si="131"/>
        <v/>
      </c>
      <c r="BW63" s="58" t="str">
        <f t="shared" si="132"/>
        <v/>
      </c>
      <c r="BX63" s="58" t="str">
        <f t="shared" si="133"/>
        <v/>
      </c>
      <c r="BY63" s="58" t="str">
        <f t="shared" si="134"/>
        <v/>
      </c>
      <c r="BZ63" s="58" t="str">
        <f t="shared" si="135"/>
        <v/>
      </c>
      <c r="CA63" s="58" t="str">
        <f t="shared" si="136"/>
        <v/>
      </c>
      <c r="CB63" s="58" t="str">
        <f t="shared" si="137"/>
        <v/>
      </c>
      <c r="CC63" s="58" t="str">
        <f t="shared" si="138"/>
        <v/>
      </c>
      <c r="CD63" s="58" t="str">
        <f t="shared" si="78"/>
        <v/>
      </c>
      <c r="CE63" s="58" t="str">
        <f t="shared" si="79"/>
        <v/>
      </c>
      <c r="CF63" s="58" t="str">
        <f t="shared" si="80"/>
        <v/>
      </c>
      <c r="CG63" s="58" t="str">
        <f t="shared" si="81"/>
        <v/>
      </c>
      <c r="CH63" s="58" t="str">
        <f t="shared" si="82"/>
        <v/>
      </c>
      <c r="CI63" s="58" t="str">
        <f t="shared" si="83"/>
        <v/>
      </c>
      <c r="CJ63" s="58" t="str">
        <f t="shared" si="139"/>
        <v/>
      </c>
      <c r="CK63" s="58" t="str">
        <f t="shared" si="140"/>
        <v/>
      </c>
      <c r="CL63" s="58" t="str">
        <f t="shared" si="141"/>
        <v/>
      </c>
      <c r="CM63" s="58" t="str">
        <f t="shared" si="142"/>
        <v/>
      </c>
      <c r="CN63" s="58" t="str">
        <f t="shared" si="143"/>
        <v/>
      </c>
      <c r="CO63" s="58" t="str">
        <f t="shared" si="144"/>
        <v/>
      </c>
      <c r="CP63" s="58" t="str">
        <f t="shared" si="145"/>
        <v/>
      </c>
      <c r="CQ63" s="58" t="str">
        <f t="shared" si="146"/>
        <v/>
      </c>
      <c r="CR63" s="58" t="str">
        <f t="shared" si="147"/>
        <v/>
      </c>
      <c r="CS63" s="58" t="str">
        <f t="shared" si="148"/>
        <v/>
      </c>
      <c r="CT63" s="58" t="str">
        <f t="shared" si="149"/>
        <v/>
      </c>
      <c r="CU63" s="58" t="str">
        <f t="shared" si="150"/>
        <v/>
      </c>
      <c r="CV63" s="58" t="str">
        <f t="shared" si="151"/>
        <v/>
      </c>
      <c r="CW63" s="58" t="str">
        <f t="shared" si="152"/>
        <v/>
      </c>
      <c r="CX63" s="58" t="str">
        <f t="shared" si="153"/>
        <v/>
      </c>
      <c r="CY63" s="58" t="str">
        <f t="shared" si="154"/>
        <v/>
      </c>
      <c r="CZ63" s="58" t="str">
        <f t="shared" si="84"/>
        <v/>
      </c>
      <c r="DA63" s="58" t="str">
        <f t="shared" si="85"/>
        <v/>
      </c>
      <c r="DB63" s="58" t="str">
        <f t="shared" si="86"/>
        <v/>
      </c>
      <c r="DC63" s="58" t="str">
        <f t="shared" si="87"/>
        <v/>
      </c>
      <c r="DD63" s="60"/>
      <c r="DE63" s="123" t="s">
        <v>57</v>
      </c>
    </row>
    <row r="64" spans="1:113" ht="13.5" hidden="1" customHeight="1">
      <c r="A64" s="860"/>
      <c r="B64" s="861"/>
      <c r="C64" s="860"/>
      <c r="D64" s="864"/>
      <c r="E64" s="861"/>
      <c r="F64" s="860"/>
      <c r="G64" s="864"/>
      <c r="H64" s="861"/>
      <c r="I64" s="860"/>
      <c r="J64" s="861"/>
      <c r="K64" s="865"/>
      <c r="L64" s="866"/>
      <c r="M64" s="865"/>
      <c r="N64" s="866"/>
      <c r="O64" s="865"/>
      <c r="P64" s="866"/>
      <c r="Q64" s="860"/>
      <c r="R64" s="861"/>
      <c r="S64" s="860"/>
      <c r="T64" s="861"/>
      <c r="U64" s="862"/>
      <c r="V64" s="863"/>
      <c r="W64" s="860"/>
      <c r="X64" s="864"/>
      <c r="Y64" s="860"/>
      <c r="Z64" s="861"/>
      <c r="AA64" s="860"/>
      <c r="AB64" s="861"/>
      <c r="AC64" s="860"/>
      <c r="AD64" s="861"/>
      <c r="AE64" s="47" t="str">
        <f t="shared" si="175"/>
        <v/>
      </c>
      <c r="AF64" s="47" t="str">
        <f t="shared" si="176"/>
        <v/>
      </c>
      <c r="AG64" s="47" t="str">
        <f t="shared" si="90"/>
        <v/>
      </c>
      <c r="AH64" s="47" t="str">
        <f t="shared" si="91"/>
        <v/>
      </c>
      <c r="AI64" s="47" t="str">
        <f t="shared" si="177"/>
        <v/>
      </c>
      <c r="AJ64" s="47" t="str">
        <f t="shared" si="178"/>
        <v/>
      </c>
      <c r="AK64" s="47" t="str">
        <f t="shared" si="94"/>
        <v/>
      </c>
      <c r="AL64" s="47" t="str">
        <f t="shared" si="95"/>
        <v/>
      </c>
      <c r="AM64" s="58" t="str">
        <f t="shared" si="96"/>
        <v>○</v>
      </c>
      <c r="AN64" s="58" t="str">
        <f t="shared" si="97"/>
        <v/>
      </c>
      <c r="AO64" s="58" t="str">
        <f t="shared" si="98"/>
        <v/>
      </c>
      <c r="AP64" s="58" t="str">
        <f t="shared" si="99"/>
        <v/>
      </c>
      <c r="AQ64" s="58" t="str">
        <f t="shared" si="100"/>
        <v/>
      </c>
      <c r="AR64" s="58" t="str">
        <f t="shared" si="101"/>
        <v/>
      </c>
      <c r="AS64" s="58" t="str">
        <f t="shared" si="102"/>
        <v/>
      </c>
      <c r="AT64" s="58" t="str">
        <f t="shared" si="103"/>
        <v/>
      </c>
      <c r="AU64" s="58" t="str">
        <f t="shared" si="104"/>
        <v/>
      </c>
      <c r="AV64" s="58" t="str">
        <f t="shared" si="105"/>
        <v/>
      </c>
      <c r="AW64" s="58" t="str">
        <f t="shared" si="106"/>
        <v/>
      </c>
      <c r="AX64" s="58" t="str">
        <f t="shared" si="107"/>
        <v/>
      </c>
      <c r="AY64" s="58" t="str">
        <f t="shared" si="108"/>
        <v/>
      </c>
      <c r="AZ64" s="58" t="str">
        <f t="shared" si="109"/>
        <v/>
      </c>
      <c r="BA64" s="58" t="str">
        <f t="shared" si="110"/>
        <v/>
      </c>
      <c r="BB64" s="58" t="str">
        <f t="shared" si="111"/>
        <v/>
      </c>
      <c r="BC64" s="58" t="str">
        <f t="shared" si="112"/>
        <v/>
      </c>
      <c r="BD64" s="58" t="str">
        <f t="shared" si="113"/>
        <v/>
      </c>
      <c r="BE64" s="58" t="str">
        <f t="shared" si="114"/>
        <v/>
      </c>
      <c r="BF64" s="58" t="str">
        <f t="shared" si="115"/>
        <v/>
      </c>
      <c r="BG64" s="58" t="str">
        <f t="shared" si="116"/>
        <v/>
      </c>
      <c r="BH64" s="58" t="str">
        <f t="shared" si="117"/>
        <v/>
      </c>
      <c r="BI64" s="58" t="str">
        <f t="shared" si="118"/>
        <v/>
      </c>
      <c r="BJ64" s="58" t="str">
        <f t="shared" si="119"/>
        <v/>
      </c>
      <c r="BK64" s="58" t="str">
        <f t="shared" si="120"/>
        <v/>
      </c>
      <c r="BL64" s="58" t="str">
        <f t="shared" si="121"/>
        <v/>
      </c>
      <c r="BM64" s="58" t="str">
        <f t="shared" si="122"/>
        <v/>
      </c>
      <c r="BN64" s="58" t="str">
        <f t="shared" si="123"/>
        <v/>
      </c>
      <c r="BO64" s="58" t="str">
        <f t="shared" si="124"/>
        <v/>
      </c>
      <c r="BP64" s="58" t="str">
        <f t="shared" si="125"/>
        <v/>
      </c>
      <c r="BQ64" s="58" t="str">
        <f t="shared" si="126"/>
        <v/>
      </c>
      <c r="BR64" s="58" t="str">
        <f t="shared" si="127"/>
        <v/>
      </c>
      <c r="BS64" s="58" t="str">
        <f t="shared" si="128"/>
        <v/>
      </c>
      <c r="BT64" s="58" t="str">
        <f t="shared" si="129"/>
        <v/>
      </c>
      <c r="BU64" s="58" t="str">
        <f t="shared" si="130"/>
        <v/>
      </c>
      <c r="BV64" s="58" t="str">
        <f t="shared" si="131"/>
        <v/>
      </c>
      <c r="BW64" s="58" t="str">
        <f t="shared" si="132"/>
        <v/>
      </c>
      <c r="BX64" s="58" t="str">
        <f t="shared" si="133"/>
        <v/>
      </c>
      <c r="BY64" s="58" t="str">
        <f t="shared" si="134"/>
        <v/>
      </c>
      <c r="BZ64" s="58" t="str">
        <f t="shared" si="135"/>
        <v/>
      </c>
      <c r="CA64" s="58" t="str">
        <f t="shared" si="136"/>
        <v/>
      </c>
      <c r="CB64" s="58" t="str">
        <f t="shared" si="137"/>
        <v/>
      </c>
      <c r="CC64" s="58" t="str">
        <f t="shared" si="138"/>
        <v/>
      </c>
      <c r="CD64" s="58" t="str">
        <f t="shared" si="78"/>
        <v/>
      </c>
      <c r="CE64" s="58" t="str">
        <f t="shared" si="79"/>
        <v/>
      </c>
      <c r="CF64" s="58" t="str">
        <f t="shared" si="80"/>
        <v/>
      </c>
      <c r="CG64" s="58" t="str">
        <f t="shared" si="81"/>
        <v/>
      </c>
      <c r="CH64" s="58" t="str">
        <f t="shared" si="82"/>
        <v/>
      </c>
      <c r="CI64" s="58" t="str">
        <f t="shared" si="83"/>
        <v/>
      </c>
      <c r="CJ64" s="58" t="str">
        <f t="shared" si="139"/>
        <v/>
      </c>
      <c r="CK64" s="58" t="str">
        <f t="shared" si="140"/>
        <v/>
      </c>
      <c r="CL64" s="58" t="str">
        <f t="shared" si="141"/>
        <v/>
      </c>
      <c r="CM64" s="58" t="str">
        <f t="shared" si="142"/>
        <v/>
      </c>
      <c r="CN64" s="58" t="str">
        <f t="shared" si="143"/>
        <v/>
      </c>
      <c r="CO64" s="58" t="str">
        <f t="shared" si="144"/>
        <v/>
      </c>
      <c r="CP64" s="58" t="str">
        <f t="shared" si="145"/>
        <v/>
      </c>
      <c r="CQ64" s="58" t="str">
        <f t="shared" si="146"/>
        <v/>
      </c>
      <c r="CR64" s="58" t="str">
        <f t="shared" si="147"/>
        <v/>
      </c>
      <c r="CS64" s="58" t="str">
        <f t="shared" si="148"/>
        <v/>
      </c>
      <c r="CT64" s="58" t="str">
        <f t="shared" si="149"/>
        <v/>
      </c>
      <c r="CU64" s="58" t="str">
        <f t="shared" si="150"/>
        <v/>
      </c>
      <c r="CV64" s="58" t="str">
        <f t="shared" si="151"/>
        <v/>
      </c>
      <c r="CW64" s="58" t="str">
        <f t="shared" si="152"/>
        <v/>
      </c>
      <c r="CX64" s="58" t="str">
        <f t="shared" si="153"/>
        <v/>
      </c>
      <c r="CY64" s="58" t="str">
        <f t="shared" si="154"/>
        <v/>
      </c>
      <c r="CZ64" s="58" t="str">
        <f t="shared" si="84"/>
        <v/>
      </c>
      <c r="DA64" s="58" t="str">
        <f t="shared" si="85"/>
        <v/>
      </c>
      <c r="DB64" s="58" t="str">
        <f t="shared" si="86"/>
        <v/>
      </c>
      <c r="DC64" s="58" t="str">
        <f t="shared" si="87"/>
        <v/>
      </c>
      <c r="DD64" s="60"/>
      <c r="DE64" s="123" t="s">
        <v>44</v>
      </c>
    </row>
    <row r="65" spans="1:113" ht="13.5" hidden="1" customHeight="1">
      <c r="A65" s="860"/>
      <c r="B65" s="861"/>
      <c r="C65" s="860"/>
      <c r="D65" s="864"/>
      <c r="E65" s="861"/>
      <c r="F65" s="867"/>
      <c r="G65" s="868"/>
      <c r="H65" s="869"/>
      <c r="I65" s="860"/>
      <c r="J65" s="861"/>
      <c r="K65" s="865"/>
      <c r="L65" s="866"/>
      <c r="M65" s="865"/>
      <c r="N65" s="866"/>
      <c r="O65" s="865"/>
      <c r="P65" s="866"/>
      <c r="Q65" s="860"/>
      <c r="R65" s="861"/>
      <c r="S65" s="860"/>
      <c r="T65" s="861"/>
      <c r="U65" s="862"/>
      <c r="V65" s="863"/>
      <c r="W65" s="860"/>
      <c r="X65" s="864"/>
      <c r="Y65" s="860"/>
      <c r="Z65" s="861"/>
      <c r="AA65" s="860"/>
      <c r="AB65" s="861"/>
      <c r="AC65" s="860"/>
      <c r="AD65" s="861"/>
      <c r="AE65" s="47" t="str">
        <f>IF(AND(Q65="○",O65="",Y65=""),"A","")</f>
        <v/>
      </c>
      <c r="AF65" s="47" t="str">
        <f>IF(AND(Q65="○",O65="",Y65="○"),"B","")</f>
        <v/>
      </c>
      <c r="AG65" s="47" t="str">
        <f t="shared" si="90"/>
        <v/>
      </c>
      <c r="AH65" s="47" t="str">
        <f t="shared" si="91"/>
        <v/>
      </c>
      <c r="AI65" s="47" t="str">
        <f>IF(AND(S65="○",O65="",Y65=""),"E","")</f>
        <v/>
      </c>
      <c r="AJ65" s="47" t="str">
        <f>IF(AND(S65="○",O65="",Y65="○"),"F","")</f>
        <v/>
      </c>
      <c r="AK65" s="47" t="str">
        <f t="shared" si="94"/>
        <v/>
      </c>
      <c r="AL65" s="47" t="str">
        <f t="shared" si="95"/>
        <v/>
      </c>
      <c r="AM65" s="58" t="str">
        <f t="shared" si="96"/>
        <v>○</v>
      </c>
      <c r="AN65" s="58" t="str">
        <f>IF(AND($I65="５歳",$M65="標準",$O65="",$Y65="",$AM65="○"),"○","")</f>
        <v/>
      </c>
      <c r="AO65" s="58" t="str">
        <f>IF(AND($I65="４歳",$M65="標準",$O65="",$Y65="",$AM65="○"),"○","")</f>
        <v/>
      </c>
      <c r="AP65" s="58" t="str">
        <f>IF(AND($I65="３歳",$M65="標準",$O65="",$Y65="",$AM65="○"),"○","")</f>
        <v/>
      </c>
      <c r="AQ65" s="58" t="str">
        <f>IF(AND($I65="２歳",$M65="標準",$O65="",$Y65="",$AM65="○"),"○","")</f>
        <v/>
      </c>
      <c r="AR65" s="58" t="str">
        <f>IF(AND($I65="１歳",$M65="標準",$O65="",$Y65="",$AM65="○"),"○","")</f>
        <v/>
      </c>
      <c r="AS65" s="58" t="str">
        <f>IF(AND($I65="乳児",$M65="標準",$O65="",$Y65="",$AM65="○"),"○","")</f>
        <v/>
      </c>
      <c r="AT65" s="58" t="str">
        <f>IF(AND($I65="５歳",$M65="標準",$O65="",$Y65="○",$AM65="○"),"○","")</f>
        <v/>
      </c>
      <c r="AU65" s="58" t="str">
        <f>IF(AND($I65="４歳",$M65="標準",$O65="",$Y65="○",$AM65="○"),"○","")</f>
        <v/>
      </c>
      <c r="AV65" s="58" t="str">
        <f>IF(AND($I65="３歳",$M65="標準",$O65="",$Y65="○",$AM65="○"),"○","")</f>
        <v/>
      </c>
      <c r="AW65" s="58" t="str">
        <f>IF(AND($I65="５歳",$M65="標準",$O65="○",$Y65="",$AM65="○"),"○","")</f>
        <v/>
      </c>
      <c r="AX65" s="58" t="str">
        <f>IF(AND($I65="４歳",$M65="標準",$O65="○",$Y65="",$AM65="○"),"○","")</f>
        <v/>
      </c>
      <c r="AY65" s="58" t="str">
        <f>IF(AND($I65="３歳",$M65="標準",$O65="○",$Y65="",$AM65="○"),"○","")</f>
        <v/>
      </c>
      <c r="AZ65" s="58" t="str">
        <f>IF(AND($I65="２歳",$M65="標準",$O65="○",$Y65="",$AM65="○"),"○","")</f>
        <v/>
      </c>
      <c r="BA65" s="58" t="str">
        <f>IF(AND($I65="１歳",$M65="標準",$O65="○",$Y65="",$AM65="○"),"○","")</f>
        <v/>
      </c>
      <c r="BB65" s="58" t="str">
        <f>IF(AND($I65="乳児",$M65="標準",$O65="○",$Y65="",$AM65="○"),"○","")</f>
        <v/>
      </c>
      <c r="BC65" s="58" t="str">
        <f>IF(AND($I65="５歳",$M65="標準",$O65="○",$Y65="○",$AM65="○"),"○","")</f>
        <v/>
      </c>
      <c r="BD65" s="58" t="str">
        <f>IF(AND($I65="４歳",$M65="標準",$O65="○",$Y65="○",$AM65="○"),"○","")</f>
        <v/>
      </c>
      <c r="BE65" s="58" t="str">
        <f>IF(AND($I65="３歳",$M65="標準",$O65="○",$Y65="○",$AM65="○"),"○","")</f>
        <v/>
      </c>
      <c r="BF65" s="58" t="str">
        <f t="shared" si="115"/>
        <v/>
      </c>
      <c r="BG65" s="58" t="str">
        <f t="shared" si="116"/>
        <v/>
      </c>
      <c r="BH65" s="58" t="str">
        <f t="shared" si="117"/>
        <v/>
      </c>
      <c r="BI65" s="58" t="str">
        <f t="shared" si="118"/>
        <v/>
      </c>
      <c r="BJ65" s="58" t="str">
        <f t="shared" si="119"/>
        <v/>
      </c>
      <c r="BK65" s="58" t="str">
        <f t="shared" si="120"/>
        <v/>
      </c>
      <c r="BL65" s="58" t="str">
        <f t="shared" si="121"/>
        <v/>
      </c>
      <c r="BM65" s="58" t="str">
        <f t="shared" si="122"/>
        <v/>
      </c>
      <c r="BN65" s="58" t="str">
        <f t="shared" si="123"/>
        <v/>
      </c>
      <c r="BO65" s="58" t="str">
        <f t="shared" si="124"/>
        <v/>
      </c>
      <c r="BP65" s="58" t="str">
        <f t="shared" si="125"/>
        <v/>
      </c>
      <c r="BQ65" s="58" t="str">
        <f t="shared" si="126"/>
        <v/>
      </c>
      <c r="BR65" s="58" t="str">
        <f t="shared" si="127"/>
        <v/>
      </c>
      <c r="BS65" s="58" t="str">
        <f t="shared" si="128"/>
        <v/>
      </c>
      <c r="BT65" s="58" t="str">
        <f t="shared" si="129"/>
        <v/>
      </c>
      <c r="BU65" s="58" t="str">
        <f t="shared" si="130"/>
        <v/>
      </c>
      <c r="BV65" s="58" t="str">
        <f t="shared" si="131"/>
        <v/>
      </c>
      <c r="BW65" s="58" t="str">
        <f t="shared" si="132"/>
        <v/>
      </c>
      <c r="BX65" s="58" t="str">
        <f t="shared" si="133"/>
        <v/>
      </c>
      <c r="BY65" s="58" t="str">
        <f t="shared" si="134"/>
        <v/>
      </c>
      <c r="BZ65" s="58" t="str">
        <f t="shared" si="135"/>
        <v/>
      </c>
      <c r="CA65" s="58" t="str">
        <f t="shared" si="136"/>
        <v/>
      </c>
      <c r="CB65" s="58" t="str">
        <f t="shared" si="137"/>
        <v/>
      </c>
      <c r="CC65" s="58" t="str">
        <f t="shared" si="138"/>
        <v/>
      </c>
      <c r="CD65" s="58" t="str">
        <f t="shared" si="78"/>
        <v/>
      </c>
      <c r="CE65" s="58" t="str">
        <f t="shared" si="79"/>
        <v/>
      </c>
      <c r="CF65" s="58" t="str">
        <f t="shared" si="80"/>
        <v/>
      </c>
      <c r="CG65" s="58" t="str">
        <f t="shared" si="81"/>
        <v/>
      </c>
      <c r="CH65" s="58" t="str">
        <f t="shared" si="82"/>
        <v/>
      </c>
      <c r="CI65" s="58" t="str">
        <f t="shared" si="83"/>
        <v/>
      </c>
      <c r="CJ65" s="58" t="str">
        <f t="shared" si="139"/>
        <v/>
      </c>
      <c r="CK65" s="58" t="str">
        <f t="shared" si="140"/>
        <v/>
      </c>
      <c r="CL65" s="58" t="str">
        <f t="shared" si="141"/>
        <v/>
      </c>
      <c r="CM65" s="58" t="str">
        <f t="shared" si="142"/>
        <v/>
      </c>
      <c r="CN65" s="58" t="str">
        <f t="shared" si="143"/>
        <v/>
      </c>
      <c r="CO65" s="58" t="str">
        <f t="shared" si="144"/>
        <v/>
      </c>
      <c r="CP65" s="58" t="str">
        <f t="shared" si="145"/>
        <v/>
      </c>
      <c r="CQ65" s="58" t="str">
        <f t="shared" si="146"/>
        <v/>
      </c>
      <c r="CR65" s="58" t="str">
        <f t="shared" si="147"/>
        <v/>
      </c>
      <c r="CS65" s="58" t="str">
        <f t="shared" si="148"/>
        <v/>
      </c>
      <c r="CT65" s="58" t="str">
        <f t="shared" si="149"/>
        <v/>
      </c>
      <c r="CU65" s="58" t="str">
        <f t="shared" si="150"/>
        <v/>
      </c>
      <c r="CV65" s="58" t="str">
        <f t="shared" si="151"/>
        <v/>
      </c>
      <c r="CW65" s="58" t="str">
        <f t="shared" si="152"/>
        <v/>
      </c>
      <c r="CX65" s="58" t="str">
        <f t="shared" si="153"/>
        <v/>
      </c>
      <c r="CY65" s="58" t="str">
        <f t="shared" si="154"/>
        <v/>
      </c>
      <c r="CZ65" s="58" t="str">
        <f t="shared" si="84"/>
        <v/>
      </c>
      <c r="DA65" s="58" t="str">
        <f t="shared" si="85"/>
        <v/>
      </c>
      <c r="DB65" s="58" t="str">
        <f t="shared" si="86"/>
        <v/>
      </c>
      <c r="DC65" s="58" t="str">
        <f t="shared" si="87"/>
        <v/>
      </c>
      <c r="DD65" s="59" t="s">
        <v>148</v>
      </c>
      <c r="DE65" s="59" t="s">
        <v>59</v>
      </c>
      <c r="DF65" s="60" t="s">
        <v>60</v>
      </c>
      <c r="DG65" s="123" t="s">
        <v>41</v>
      </c>
      <c r="DH65" s="123" t="s">
        <v>42</v>
      </c>
      <c r="DI65" s="123" t="s">
        <v>43</v>
      </c>
    </row>
    <row r="66" spans="1:113" ht="13.5" hidden="1" customHeight="1">
      <c r="A66" s="860"/>
      <c r="B66" s="861"/>
      <c r="C66" s="860"/>
      <c r="D66" s="864"/>
      <c r="E66" s="861"/>
      <c r="F66" s="860"/>
      <c r="G66" s="864"/>
      <c r="H66" s="861"/>
      <c r="I66" s="860"/>
      <c r="J66" s="861"/>
      <c r="K66" s="865"/>
      <c r="L66" s="866"/>
      <c r="M66" s="865"/>
      <c r="N66" s="866"/>
      <c r="O66" s="865"/>
      <c r="P66" s="866"/>
      <c r="Q66" s="860"/>
      <c r="R66" s="861"/>
      <c r="S66" s="860"/>
      <c r="T66" s="861"/>
      <c r="U66" s="862"/>
      <c r="V66" s="863"/>
      <c r="W66" s="860"/>
      <c r="X66" s="864"/>
      <c r="Y66" s="860"/>
      <c r="Z66" s="861"/>
      <c r="AA66" s="860"/>
      <c r="AB66" s="861"/>
      <c r="AC66" s="860"/>
      <c r="AD66" s="861"/>
      <c r="AE66" s="47" t="str">
        <f t="shared" ref="AE66:AE69" si="179">IF(AND(Q66="○",O66="",Y66=""),"A","")</f>
        <v/>
      </c>
      <c r="AF66" s="47" t="str">
        <f t="shared" ref="AF66:AF69" si="180">IF(AND(Q66="○",O66="",Y66="○"),"B","")</f>
        <v/>
      </c>
      <c r="AG66" s="47" t="str">
        <f t="shared" si="90"/>
        <v/>
      </c>
      <c r="AH66" s="47" t="str">
        <f t="shared" si="91"/>
        <v/>
      </c>
      <c r="AI66" s="47" t="str">
        <f t="shared" ref="AI66:AI69" si="181">IF(AND(S66="○",O66="",Y66=""),"E","")</f>
        <v/>
      </c>
      <c r="AJ66" s="47" t="str">
        <f t="shared" ref="AJ66:AJ69" si="182">IF(AND(S66="○",O66="",Y66="○"),"F","")</f>
        <v/>
      </c>
      <c r="AK66" s="47" t="str">
        <f t="shared" si="94"/>
        <v/>
      </c>
      <c r="AL66" s="47" t="str">
        <f t="shared" si="95"/>
        <v/>
      </c>
      <c r="AM66" s="58" t="str">
        <f t="shared" si="96"/>
        <v>○</v>
      </c>
      <c r="AN66" s="58" t="str">
        <f t="shared" si="97"/>
        <v/>
      </c>
      <c r="AO66" s="58" t="str">
        <f t="shared" si="98"/>
        <v/>
      </c>
      <c r="AP66" s="58" t="str">
        <f t="shared" si="99"/>
        <v/>
      </c>
      <c r="AQ66" s="58" t="str">
        <f t="shared" si="100"/>
        <v/>
      </c>
      <c r="AR66" s="58" t="str">
        <f t="shared" si="101"/>
        <v/>
      </c>
      <c r="AS66" s="58" t="str">
        <f t="shared" si="102"/>
        <v/>
      </c>
      <c r="AT66" s="58" t="str">
        <f t="shared" si="103"/>
        <v/>
      </c>
      <c r="AU66" s="58" t="str">
        <f t="shared" si="104"/>
        <v/>
      </c>
      <c r="AV66" s="58" t="str">
        <f t="shared" si="105"/>
        <v/>
      </c>
      <c r="AW66" s="58" t="str">
        <f t="shared" si="106"/>
        <v/>
      </c>
      <c r="AX66" s="58" t="str">
        <f t="shared" si="107"/>
        <v/>
      </c>
      <c r="AY66" s="58" t="str">
        <f t="shared" si="108"/>
        <v/>
      </c>
      <c r="AZ66" s="58" t="str">
        <f t="shared" si="109"/>
        <v/>
      </c>
      <c r="BA66" s="58" t="str">
        <f t="shared" si="110"/>
        <v/>
      </c>
      <c r="BB66" s="58" t="str">
        <f t="shared" si="111"/>
        <v/>
      </c>
      <c r="BC66" s="58" t="str">
        <f t="shared" si="112"/>
        <v/>
      </c>
      <c r="BD66" s="58" t="str">
        <f t="shared" si="113"/>
        <v/>
      </c>
      <c r="BE66" s="58" t="str">
        <f t="shared" si="114"/>
        <v/>
      </c>
      <c r="BF66" s="58" t="str">
        <f t="shared" si="115"/>
        <v/>
      </c>
      <c r="BG66" s="58" t="str">
        <f t="shared" si="116"/>
        <v/>
      </c>
      <c r="BH66" s="58" t="str">
        <f t="shared" si="117"/>
        <v/>
      </c>
      <c r="BI66" s="58" t="str">
        <f t="shared" si="118"/>
        <v/>
      </c>
      <c r="BJ66" s="58" t="str">
        <f t="shared" si="119"/>
        <v/>
      </c>
      <c r="BK66" s="58" t="str">
        <f t="shared" si="120"/>
        <v/>
      </c>
      <c r="BL66" s="58" t="str">
        <f t="shared" si="121"/>
        <v/>
      </c>
      <c r="BM66" s="58" t="str">
        <f t="shared" si="122"/>
        <v/>
      </c>
      <c r="BN66" s="58" t="str">
        <f t="shared" si="123"/>
        <v/>
      </c>
      <c r="BO66" s="58" t="str">
        <f t="shared" si="124"/>
        <v/>
      </c>
      <c r="BP66" s="58" t="str">
        <f t="shared" si="125"/>
        <v/>
      </c>
      <c r="BQ66" s="58" t="str">
        <f t="shared" si="126"/>
        <v/>
      </c>
      <c r="BR66" s="58" t="str">
        <f t="shared" si="127"/>
        <v/>
      </c>
      <c r="BS66" s="58" t="str">
        <f t="shared" si="128"/>
        <v/>
      </c>
      <c r="BT66" s="58" t="str">
        <f t="shared" si="129"/>
        <v/>
      </c>
      <c r="BU66" s="58" t="str">
        <f t="shared" si="130"/>
        <v/>
      </c>
      <c r="BV66" s="58" t="str">
        <f t="shared" si="131"/>
        <v/>
      </c>
      <c r="BW66" s="58" t="str">
        <f t="shared" si="132"/>
        <v/>
      </c>
      <c r="BX66" s="58" t="str">
        <f t="shared" si="133"/>
        <v/>
      </c>
      <c r="BY66" s="58" t="str">
        <f t="shared" si="134"/>
        <v/>
      </c>
      <c r="BZ66" s="58" t="str">
        <f t="shared" si="135"/>
        <v/>
      </c>
      <c r="CA66" s="58" t="str">
        <f t="shared" si="136"/>
        <v/>
      </c>
      <c r="CB66" s="58" t="str">
        <f t="shared" si="137"/>
        <v/>
      </c>
      <c r="CC66" s="58" t="str">
        <f t="shared" si="138"/>
        <v/>
      </c>
      <c r="CD66" s="58" t="str">
        <f t="shared" si="78"/>
        <v/>
      </c>
      <c r="CE66" s="58" t="str">
        <f t="shared" si="79"/>
        <v/>
      </c>
      <c r="CF66" s="58" t="str">
        <f t="shared" si="80"/>
        <v/>
      </c>
      <c r="CG66" s="58" t="str">
        <f t="shared" si="81"/>
        <v/>
      </c>
      <c r="CH66" s="58" t="str">
        <f t="shared" si="82"/>
        <v/>
      </c>
      <c r="CI66" s="58" t="str">
        <f t="shared" si="83"/>
        <v/>
      </c>
      <c r="CJ66" s="58" t="str">
        <f t="shared" si="139"/>
        <v/>
      </c>
      <c r="CK66" s="58" t="str">
        <f t="shared" si="140"/>
        <v/>
      </c>
      <c r="CL66" s="58" t="str">
        <f t="shared" si="141"/>
        <v/>
      </c>
      <c r="CM66" s="58" t="str">
        <f t="shared" si="142"/>
        <v/>
      </c>
      <c r="CN66" s="58" t="str">
        <f t="shared" si="143"/>
        <v/>
      </c>
      <c r="CO66" s="58" t="str">
        <f t="shared" si="144"/>
        <v/>
      </c>
      <c r="CP66" s="58" t="str">
        <f t="shared" si="145"/>
        <v/>
      </c>
      <c r="CQ66" s="58" t="str">
        <f t="shared" si="146"/>
        <v/>
      </c>
      <c r="CR66" s="58" t="str">
        <f t="shared" si="147"/>
        <v/>
      </c>
      <c r="CS66" s="58" t="str">
        <f t="shared" si="148"/>
        <v/>
      </c>
      <c r="CT66" s="58" t="str">
        <f t="shared" si="149"/>
        <v/>
      </c>
      <c r="CU66" s="58" t="str">
        <f t="shared" si="150"/>
        <v/>
      </c>
      <c r="CV66" s="58" t="str">
        <f t="shared" si="151"/>
        <v/>
      </c>
      <c r="CW66" s="58" t="str">
        <f t="shared" si="152"/>
        <v/>
      </c>
      <c r="CX66" s="58" t="str">
        <f t="shared" si="153"/>
        <v/>
      </c>
      <c r="CY66" s="58" t="str">
        <f t="shared" si="154"/>
        <v/>
      </c>
      <c r="CZ66" s="58" t="str">
        <f t="shared" si="84"/>
        <v/>
      </c>
      <c r="DA66" s="58" t="str">
        <f t="shared" si="85"/>
        <v/>
      </c>
      <c r="DB66" s="58" t="str">
        <f t="shared" si="86"/>
        <v/>
      </c>
      <c r="DC66" s="58" t="str">
        <f t="shared" si="87"/>
        <v/>
      </c>
      <c r="DD66" s="123" t="s">
        <v>11</v>
      </c>
      <c r="DE66" s="123" t="s">
        <v>48</v>
      </c>
      <c r="DF66" s="123" t="s">
        <v>12</v>
      </c>
    </row>
    <row r="67" spans="1:113" ht="13.5" hidden="1" customHeight="1">
      <c r="A67" s="860"/>
      <c r="B67" s="861"/>
      <c r="C67" s="860"/>
      <c r="D67" s="864"/>
      <c r="E67" s="861"/>
      <c r="F67" s="860"/>
      <c r="G67" s="864"/>
      <c r="H67" s="861"/>
      <c r="I67" s="860"/>
      <c r="J67" s="861"/>
      <c r="K67" s="865"/>
      <c r="L67" s="866"/>
      <c r="M67" s="865"/>
      <c r="N67" s="866"/>
      <c r="O67" s="865"/>
      <c r="P67" s="866"/>
      <c r="Q67" s="860"/>
      <c r="R67" s="861"/>
      <c r="S67" s="860"/>
      <c r="T67" s="861"/>
      <c r="U67" s="862"/>
      <c r="V67" s="863"/>
      <c r="W67" s="860"/>
      <c r="X67" s="864"/>
      <c r="Y67" s="860"/>
      <c r="Z67" s="861"/>
      <c r="AA67" s="860"/>
      <c r="AB67" s="861"/>
      <c r="AC67" s="860"/>
      <c r="AD67" s="861"/>
      <c r="AE67" s="47" t="str">
        <f t="shared" si="179"/>
        <v/>
      </c>
      <c r="AF67" s="47" t="str">
        <f t="shared" si="180"/>
        <v/>
      </c>
      <c r="AG67" s="47" t="str">
        <f t="shared" si="90"/>
        <v/>
      </c>
      <c r="AH67" s="47" t="str">
        <f t="shared" si="91"/>
        <v/>
      </c>
      <c r="AI67" s="47" t="str">
        <f t="shared" si="181"/>
        <v/>
      </c>
      <c r="AJ67" s="47" t="str">
        <f t="shared" si="182"/>
        <v/>
      </c>
      <c r="AK67" s="47" t="str">
        <f t="shared" si="94"/>
        <v/>
      </c>
      <c r="AL67" s="47" t="str">
        <f t="shared" si="95"/>
        <v/>
      </c>
      <c r="AM67" s="58" t="str">
        <f t="shared" si="96"/>
        <v>○</v>
      </c>
      <c r="AN67" s="58" t="str">
        <f t="shared" si="97"/>
        <v/>
      </c>
      <c r="AO67" s="58" t="str">
        <f t="shared" si="98"/>
        <v/>
      </c>
      <c r="AP67" s="58" t="str">
        <f t="shared" si="99"/>
        <v/>
      </c>
      <c r="AQ67" s="58" t="str">
        <f t="shared" si="100"/>
        <v/>
      </c>
      <c r="AR67" s="58" t="str">
        <f t="shared" si="101"/>
        <v/>
      </c>
      <c r="AS67" s="58" t="str">
        <f t="shared" si="102"/>
        <v/>
      </c>
      <c r="AT67" s="58" t="str">
        <f t="shared" si="103"/>
        <v/>
      </c>
      <c r="AU67" s="58" t="str">
        <f t="shared" si="104"/>
        <v/>
      </c>
      <c r="AV67" s="58" t="str">
        <f t="shared" si="105"/>
        <v/>
      </c>
      <c r="AW67" s="58" t="str">
        <f t="shared" si="106"/>
        <v/>
      </c>
      <c r="AX67" s="58" t="str">
        <f t="shared" si="107"/>
        <v/>
      </c>
      <c r="AY67" s="58" t="str">
        <f t="shared" si="108"/>
        <v/>
      </c>
      <c r="AZ67" s="58" t="str">
        <f t="shared" si="109"/>
        <v/>
      </c>
      <c r="BA67" s="58" t="str">
        <f t="shared" si="110"/>
        <v/>
      </c>
      <c r="BB67" s="58" t="str">
        <f t="shared" si="111"/>
        <v/>
      </c>
      <c r="BC67" s="58" t="str">
        <f t="shared" si="112"/>
        <v/>
      </c>
      <c r="BD67" s="58" t="str">
        <f t="shared" si="113"/>
        <v/>
      </c>
      <c r="BE67" s="58" t="str">
        <f t="shared" si="114"/>
        <v/>
      </c>
      <c r="BF67" s="58" t="str">
        <f t="shared" si="115"/>
        <v/>
      </c>
      <c r="BG67" s="58" t="str">
        <f t="shared" si="116"/>
        <v/>
      </c>
      <c r="BH67" s="58" t="str">
        <f t="shared" si="117"/>
        <v/>
      </c>
      <c r="BI67" s="58" t="str">
        <f t="shared" si="118"/>
        <v/>
      </c>
      <c r="BJ67" s="58" t="str">
        <f t="shared" si="119"/>
        <v/>
      </c>
      <c r="BK67" s="58" t="str">
        <f t="shared" si="120"/>
        <v/>
      </c>
      <c r="BL67" s="58" t="str">
        <f t="shared" si="121"/>
        <v/>
      </c>
      <c r="BM67" s="58" t="str">
        <f t="shared" si="122"/>
        <v/>
      </c>
      <c r="BN67" s="58" t="str">
        <f t="shared" si="123"/>
        <v/>
      </c>
      <c r="BO67" s="58" t="str">
        <f t="shared" si="124"/>
        <v/>
      </c>
      <c r="BP67" s="58" t="str">
        <f t="shared" si="125"/>
        <v/>
      </c>
      <c r="BQ67" s="58" t="str">
        <f t="shared" si="126"/>
        <v/>
      </c>
      <c r="BR67" s="58" t="str">
        <f t="shared" si="127"/>
        <v/>
      </c>
      <c r="BS67" s="58" t="str">
        <f t="shared" si="128"/>
        <v/>
      </c>
      <c r="BT67" s="58" t="str">
        <f t="shared" si="129"/>
        <v/>
      </c>
      <c r="BU67" s="58" t="str">
        <f t="shared" si="130"/>
        <v/>
      </c>
      <c r="BV67" s="58" t="str">
        <f t="shared" si="131"/>
        <v/>
      </c>
      <c r="BW67" s="58" t="str">
        <f t="shared" si="132"/>
        <v/>
      </c>
      <c r="BX67" s="58" t="str">
        <f t="shared" si="133"/>
        <v/>
      </c>
      <c r="BY67" s="58" t="str">
        <f t="shared" si="134"/>
        <v/>
      </c>
      <c r="BZ67" s="58" t="str">
        <f t="shared" si="135"/>
        <v/>
      </c>
      <c r="CA67" s="58" t="str">
        <f t="shared" si="136"/>
        <v/>
      </c>
      <c r="CB67" s="58" t="str">
        <f t="shared" si="137"/>
        <v/>
      </c>
      <c r="CC67" s="58" t="str">
        <f t="shared" si="138"/>
        <v/>
      </c>
      <c r="CD67" s="58" t="str">
        <f t="shared" si="78"/>
        <v/>
      </c>
      <c r="CE67" s="58" t="str">
        <f t="shared" si="79"/>
        <v/>
      </c>
      <c r="CF67" s="58" t="str">
        <f t="shared" si="80"/>
        <v/>
      </c>
      <c r="CG67" s="58" t="str">
        <f t="shared" si="81"/>
        <v/>
      </c>
      <c r="CH67" s="58" t="str">
        <f t="shared" si="82"/>
        <v/>
      </c>
      <c r="CI67" s="58" t="str">
        <f t="shared" si="83"/>
        <v/>
      </c>
      <c r="CJ67" s="58" t="str">
        <f t="shared" si="139"/>
        <v/>
      </c>
      <c r="CK67" s="58" t="str">
        <f t="shared" si="140"/>
        <v/>
      </c>
      <c r="CL67" s="58" t="str">
        <f t="shared" si="141"/>
        <v/>
      </c>
      <c r="CM67" s="58" t="str">
        <f t="shared" si="142"/>
        <v/>
      </c>
      <c r="CN67" s="58" t="str">
        <f t="shared" si="143"/>
        <v/>
      </c>
      <c r="CO67" s="58" t="str">
        <f t="shared" si="144"/>
        <v/>
      </c>
      <c r="CP67" s="58" t="str">
        <f t="shared" si="145"/>
        <v/>
      </c>
      <c r="CQ67" s="58" t="str">
        <f t="shared" si="146"/>
        <v/>
      </c>
      <c r="CR67" s="58" t="str">
        <f t="shared" si="147"/>
        <v/>
      </c>
      <c r="CS67" s="58" t="str">
        <f t="shared" si="148"/>
        <v/>
      </c>
      <c r="CT67" s="58" t="str">
        <f t="shared" si="149"/>
        <v/>
      </c>
      <c r="CU67" s="58" t="str">
        <f t="shared" si="150"/>
        <v/>
      </c>
      <c r="CV67" s="58" t="str">
        <f t="shared" si="151"/>
        <v/>
      </c>
      <c r="CW67" s="58" t="str">
        <f t="shared" si="152"/>
        <v/>
      </c>
      <c r="CX67" s="58" t="str">
        <f t="shared" si="153"/>
        <v/>
      </c>
      <c r="CY67" s="58" t="str">
        <f t="shared" si="154"/>
        <v/>
      </c>
      <c r="CZ67" s="58" t="str">
        <f t="shared" si="84"/>
        <v/>
      </c>
      <c r="DA67" s="58" t="str">
        <f t="shared" si="85"/>
        <v/>
      </c>
      <c r="DB67" s="58" t="str">
        <f t="shared" si="86"/>
        <v/>
      </c>
      <c r="DC67" s="58" t="str">
        <f t="shared" si="87"/>
        <v/>
      </c>
      <c r="DD67" s="60" t="s">
        <v>46</v>
      </c>
      <c r="DE67" s="123" t="s">
        <v>47</v>
      </c>
      <c r="DF67" s="123" t="s">
        <v>261</v>
      </c>
    </row>
    <row r="68" spans="1:113" ht="13.5" hidden="1" customHeight="1">
      <c r="A68" s="860"/>
      <c r="B68" s="861"/>
      <c r="C68" s="860"/>
      <c r="D68" s="864"/>
      <c r="E68" s="861"/>
      <c r="F68" s="860"/>
      <c r="G68" s="864"/>
      <c r="H68" s="861"/>
      <c r="I68" s="860"/>
      <c r="J68" s="861"/>
      <c r="K68" s="865"/>
      <c r="L68" s="866"/>
      <c r="M68" s="865"/>
      <c r="N68" s="866"/>
      <c r="O68" s="865"/>
      <c r="P68" s="866"/>
      <c r="Q68" s="860"/>
      <c r="R68" s="861"/>
      <c r="S68" s="860"/>
      <c r="T68" s="861"/>
      <c r="U68" s="862"/>
      <c r="V68" s="863"/>
      <c r="W68" s="860"/>
      <c r="X68" s="864"/>
      <c r="Y68" s="860"/>
      <c r="Z68" s="861"/>
      <c r="AA68" s="860"/>
      <c r="AB68" s="861"/>
      <c r="AC68" s="860"/>
      <c r="AD68" s="861"/>
      <c r="AE68" s="47" t="str">
        <f t="shared" si="179"/>
        <v/>
      </c>
      <c r="AF68" s="47" t="str">
        <f t="shared" si="180"/>
        <v/>
      </c>
      <c r="AG68" s="47" t="str">
        <f t="shared" si="90"/>
        <v/>
      </c>
      <c r="AH68" s="47" t="str">
        <f t="shared" si="91"/>
        <v/>
      </c>
      <c r="AI68" s="47" t="str">
        <f t="shared" si="181"/>
        <v/>
      </c>
      <c r="AJ68" s="47" t="str">
        <f t="shared" si="182"/>
        <v/>
      </c>
      <c r="AK68" s="47" t="str">
        <f t="shared" si="94"/>
        <v/>
      </c>
      <c r="AL68" s="47" t="str">
        <f t="shared" si="95"/>
        <v/>
      </c>
      <c r="AM68" s="58" t="str">
        <f t="shared" si="96"/>
        <v>○</v>
      </c>
      <c r="AN68" s="58" t="str">
        <f t="shared" si="97"/>
        <v/>
      </c>
      <c r="AO68" s="58" t="str">
        <f t="shared" si="98"/>
        <v/>
      </c>
      <c r="AP68" s="58" t="str">
        <f t="shared" si="99"/>
        <v/>
      </c>
      <c r="AQ68" s="58" t="str">
        <f t="shared" si="100"/>
        <v/>
      </c>
      <c r="AR68" s="58" t="str">
        <f t="shared" si="101"/>
        <v/>
      </c>
      <c r="AS68" s="58" t="str">
        <f t="shared" si="102"/>
        <v/>
      </c>
      <c r="AT68" s="58" t="str">
        <f t="shared" si="103"/>
        <v/>
      </c>
      <c r="AU68" s="58" t="str">
        <f t="shared" si="104"/>
        <v/>
      </c>
      <c r="AV68" s="58" t="str">
        <f t="shared" si="105"/>
        <v/>
      </c>
      <c r="AW68" s="58" t="str">
        <f t="shared" si="106"/>
        <v/>
      </c>
      <c r="AX68" s="58" t="str">
        <f t="shared" si="107"/>
        <v/>
      </c>
      <c r="AY68" s="58" t="str">
        <f t="shared" si="108"/>
        <v/>
      </c>
      <c r="AZ68" s="58" t="str">
        <f t="shared" si="109"/>
        <v/>
      </c>
      <c r="BA68" s="58" t="str">
        <f t="shared" si="110"/>
        <v/>
      </c>
      <c r="BB68" s="58" t="str">
        <f t="shared" si="111"/>
        <v/>
      </c>
      <c r="BC68" s="58" t="str">
        <f t="shared" si="112"/>
        <v/>
      </c>
      <c r="BD68" s="58" t="str">
        <f t="shared" si="113"/>
        <v/>
      </c>
      <c r="BE68" s="58" t="str">
        <f t="shared" si="114"/>
        <v/>
      </c>
      <c r="BF68" s="58" t="str">
        <f t="shared" si="115"/>
        <v/>
      </c>
      <c r="BG68" s="58" t="str">
        <f t="shared" si="116"/>
        <v/>
      </c>
      <c r="BH68" s="58" t="str">
        <f t="shared" si="117"/>
        <v/>
      </c>
      <c r="BI68" s="58" t="str">
        <f t="shared" si="118"/>
        <v/>
      </c>
      <c r="BJ68" s="58" t="str">
        <f t="shared" si="119"/>
        <v/>
      </c>
      <c r="BK68" s="58" t="str">
        <f t="shared" si="120"/>
        <v/>
      </c>
      <c r="BL68" s="58" t="str">
        <f t="shared" si="121"/>
        <v/>
      </c>
      <c r="BM68" s="58" t="str">
        <f t="shared" si="122"/>
        <v/>
      </c>
      <c r="BN68" s="58" t="str">
        <f t="shared" si="123"/>
        <v/>
      </c>
      <c r="BO68" s="58" t="str">
        <f t="shared" si="124"/>
        <v/>
      </c>
      <c r="BP68" s="58" t="str">
        <f t="shared" si="125"/>
        <v/>
      </c>
      <c r="BQ68" s="58" t="str">
        <f t="shared" si="126"/>
        <v/>
      </c>
      <c r="BR68" s="58" t="str">
        <f t="shared" si="127"/>
        <v/>
      </c>
      <c r="BS68" s="58" t="str">
        <f t="shared" si="128"/>
        <v/>
      </c>
      <c r="BT68" s="58" t="str">
        <f t="shared" si="129"/>
        <v/>
      </c>
      <c r="BU68" s="58" t="str">
        <f t="shared" si="130"/>
        <v/>
      </c>
      <c r="BV68" s="58" t="str">
        <f t="shared" si="131"/>
        <v/>
      </c>
      <c r="BW68" s="58" t="str">
        <f t="shared" si="132"/>
        <v/>
      </c>
      <c r="BX68" s="58" t="str">
        <f t="shared" si="133"/>
        <v/>
      </c>
      <c r="BY68" s="58" t="str">
        <f t="shared" si="134"/>
        <v/>
      </c>
      <c r="BZ68" s="58" t="str">
        <f t="shared" si="135"/>
        <v/>
      </c>
      <c r="CA68" s="58" t="str">
        <f t="shared" si="136"/>
        <v/>
      </c>
      <c r="CB68" s="58" t="str">
        <f t="shared" si="137"/>
        <v/>
      </c>
      <c r="CC68" s="58" t="str">
        <f t="shared" si="138"/>
        <v/>
      </c>
      <c r="CD68" s="58" t="str">
        <f t="shared" si="78"/>
        <v/>
      </c>
      <c r="CE68" s="58" t="str">
        <f t="shared" si="79"/>
        <v/>
      </c>
      <c r="CF68" s="58" t="str">
        <f t="shared" si="80"/>
        <v/>
      </c>
      <c r="CG68" s="58" t="str">
        <f t="shared" si="81"/>
        <v/>
      </c>
      <c r="CH68" s="58" t="str">
        <f t="shared" si="82"/>
        <v/>
      </c>
      <c r="CI68" s="58" t="str">
        <f t="shared" si="83"/>
        <v/>
      </c>
      <c r="CJ68" s="58" t="str">
        <f t="shared" si="139"/>
        <v/>
      </c>
      <c r="CK68" s="58" t="str">
        <f t="shared" si="140"/>
        <v/>
      </c>
      <c r="CL68" s="58" t="str">
        <f t="shared" si="141"/>
        <v/>
      </c>
      <c r="CM68" s="58" t="str">
        <f t="shared" si="142"/>
        <v/>
      </c>
      <c r="CN68" s="58" t="str">
        <f t="shared" si="143"/>
        <v/>
      </c>
      <c r="CO68" s="58" t="str">
        <f t="shared" si="144"/>
        <v/>
      </c>
      <c r="CP68" s="58" t="str">
        <f t="shared" si="145"/>
        <v/>
      </c>
      <c r="CQ68" s="58" t="str">
        <f t="shared" si="146"/>
        <v/>
      </c>
      <c r="CR68" s="58" t="str">
        <f t="shared" si="147"/>
        <v/>
      </c>
      <c r="CS68" s="58" t="str">
        <f t="shared" si="148"/>
        <v/>
      </c>
      <c r="CT68" s="58" t="str">
        <f t="shared" si="149"/>
        <v/>
      </c>
      <c r="CU68" s="58" t="str">
        <f t="shared" si="150"/>
        <v/>
      </c>
      <c r="CV68" s="58" t="str">
        <f t="shared" si="151"/>
        <v/>
      </c>
      <c r="CW68" s="58" t="str">
        <f t="shared" si="152"/>
        <v/>
      </c>
      <c r="CX68" s="58" t="str">
        <f t="shared" si="153"/>
        <v/>
      </c>
      <c r="CY68" s="58" t="str">
        <f t="shared" si="154"/>
        <v/>
      </c>
      <c r="CZ68" s="58" t="str">
        <f t="shared" si="84"/>
        <v/>
      </c>
      <c r="DA68" s="58" t="str">
        <f t="shared" si="85"/>
        <v/>
      </c>
      <c r="DB68" s="58" t="str">
        <f t="shared" si="86"/>
        <v/>
      </c>
      <c r="DC68" s="58" t="str">
        <f t="shared" si="87"/>
        <v/>
      </c>
      <c r="DD68" s="60"/>
      <c r="DE68" s="123" t="s">
        <v>57</v>
      </c>
    </row>
    <row r="69" spans="1:113" ht="13.5" hidden="1" customHeight="1">
      <c r="A69" s="860"/>
      <c r="B69" s="861"/>
      <c r="C69" s="860"/>
      <c r="D69" s="864"/>
      <c r="E69" s="861"/>
      <c r="F69" s="860"/>
      <c r="G69" s="864"/>
      <c r="H69" s="861"/>
      <c r="I69" s="860"/>
      <c r="J69" s="861"/>
      <c r="K69" s="865"/>
      <c r="L69" s="866"/>
      <c r="M69" s="865"/>
      <c r="N69" s="866"/>
      <c r="O69" s="865"/>
      <c r="P69" s="866"/>
      <c r="Q69" s="860"/>
      <c r="R69" s="861"/>
      <c r="S69" s="860"/>
      <c r="T69" s="861"/>
      <c r="U69" s="862"/>
      <c r="V69" s="863"/>
      <c r="W69" s="860"/>
      <c r="X69" s="864"/>
      <c r="Y69" s="860"/>
      <c r="Z69" s="861"/>
      <c r="AA69" s="860"/>
      <c r="AB69" s="861"/>
      <c r="AC69" s="860"/>
      <c r="AD69" s="861"/>
      <c r="AE69" s="47" t="str">
        <f t="shared" si="179"/>
        <v/>
      </c>
      <c r="AF69" s="47" t="str">
        <f t="shared" si="180"/>
        <v/>
      </c>
      <c r="AG69" s="47" t="str">
        <f t="shared" si="90"/>
        <v/>
      </c>
      <c r="AH69" s="47" t="str">
        <f t="shared" si="91"/>
        <v/>
      </c>
      <c r="AI69" s="47" t="str">
        <f t="shared" si="181"/>
        <v/>
      </c>
      <c r="AJ69" s="47" t="str">
        <f t="shared" si="182"/>
        <v/>
      </c>
      <c r="AK69" s="47" t="str">
        <f t="shared" si="94"/>
        <v/>
      </c>
      <c r="AL69" s="47" t="str">
        <f t="shared" si="95"/>
        <v/>
      </c>
      <c r="AM69" s="58" t="str">
        <f t="shared" si="96"/>
        <v>○</v>
      </c>
      <c r="AN69" s="58" t="str">
        <f t="shared" si="97"/>
        <v/>
      </c>
      <c r="AO69" s="58" t="str">
        <f t="shared" si="98"/>
        <v/>
      </c>
      <c r="AP69" s="58" t="str">
        <f t="shared" si="99"/>
        <v/>
      </c>
      <c r="AQ69" s="58" t="str">
        <f t="shared" si="100"/>
        <v/>
      </c>
      <c r="AR69" s="58" t="str">
        <f t="shared" si="101"/>
        <v/>
      </c>
      <c r="AS69" s="58" t="str">
        <f t="shared" si="102"/>
        <v/>
      </c>
      <c r="AT69" s="58" t="str">
        <f t="shared" si="103"/>
        <v/>
      </c>
      <c r="AU69" s="58" t="str">
        <f t="shared" si="104"/>
        <v/>
      </c>
      <c r="AV69" s="58" t="str">
        <f t="shared" si="105"/>
        <v/>
      </c>
      <c r="AW69" s="58" t="str">
        <f t="shared" si="106"/>
        <v/>
      </c>
      <c r="AX69" s="58" t="str">
        <f t="shared" si="107"/>
        <v/>
      </c>
      <c r="AY69" s="58" t="str">
        <f t="shared" si="108"/>
        <v/>
      </c>
      <c r="AZ69" s="58" t="str">
        <f t="shared" si="109"/>
        <v/>
      </c>
      <c r="BA69" s="58" t="str">
        <f t="shared" si="110"/>
        <v/>
      </c>
      <c r="BB69" s="58" t="str">
        <f t="shared" si="111"/>
        <v/>
      </c>
      <c r="BC69" s="58" t="str">
        <f t="shared" si="112"/>
        <v/>
      </c>
      <c r="BD69" s="58" t="str">
        <f t="shared" si="113"/>
        <v/>
      </c>
      <c r="BE69" s="58" t="str">
        <f t="shared" si="114"/>
        <v/>
      </c>
      <c r="BF69" s="58" t="str">
        <f t="shared" si="115"/>
        <v/>
      </c>
      <c r="BG69" s="58" t="str">
        <f t="shared" si="116"/>
        <v/>
      </c>
      <c r="BH69" s="58" t="str">
        <f t="shared" si="117"/>
        <v/>
      </c>
      <c r="BI69" s="58" t="str">
        <f t="shared" si="118"/>
        <v/>
      </c>
      <c r="BJ69" s="58" t="str">
        <f t="shared" si="119"/>
        <v/>
      </c>
      <c r="BK69" s="58" t="str">
        <f t="shared" si="120"/>
        <v/>
      </c>
      <c r="BL69" s="58" t="str">
        <f t="shared" si="121"/>
        <v/>
      </c>
      <c r="BM69" s="58" t="str">
        <f t="shared" si="122"/>
        <v/>
      </c>
      <c r="BN69" s="58" t="str">
        <f t="shared" si="123"/>
        <v/>
      </c>
      <c r="BO69" s="58" t="str">
        <f t="shared" si="124"/>
        <v/>
      </c>
      <c r="BP69" s="58" t="str">
        <f t="shared" si="125"/>
        <v/>
      </c>
      <c r="BQ69" s="58" t="str">
        <f t="shared" si="126"/>
        <v/>
      </c>
      <c r="BR69" s="58" t="str">
        <f t="shared" si="127"/>
        <v/>
      </c>
      <c r="BS69" s="58" t="str">
        <f t="shared" si="128"/>
        <v/>
      </c>
      <c r="BT69" s="58" t="str">
        <f t="shared" si="129"/>
        <v/>
      </c>
      <c r="BU69" s="58" t="str">
        <f t="shared" si="130"/>
        <v/>
      </c>
      <c r="BV69" s="58" t="str">
        <f t="shared" si="131"/>
        <v/>
      </c>
      <c r="BW69" s="58" t="str">
        <f t="shared" si="132"/>
        <v/>
      </c>
      <c r="BX69" s="58" t="str">
        <f t="shared" si="133"/>
        <v/>
      </c>
      <c r="BY69" s="58" t="str">
        <f t="shared" si="134"/>
        <v/>
      </c>
      <c r="BZ69" s="58" t="str">
        <f t="shared" si="135"/>
        <v/>
      </c>
      <c r="CA69" s="58" t="str">
        <f t="shared" si="136"/>
        <v/>
      </c>
      <c r="CB69" s="58" t="str">
        <f t="shared" si="137"/>
        <v/>
      </c>
      <c r="CC69" s="58" t="str">
        <f t="shared" si="138"/>
        <v/>
      </c>
      <c r="CD69" s="58" t="str">
        <f t="shared" si="78"/>
        <v/>
      </c>
      <c r="CE69" s="58" t="str">
        <f t="shared" si="79"/>
        <v/>
      </c>
      <c r="CF69" s="58" t="str">
        <f t="shared" si="80"/>
        <v/>
      </c>
      <c r="CG69" s="58" t="str">
        <f t="shared" si="81"/>
        <v/>
      </c>
      <c r="CH69" s="58" t="str">
        <f t="shared" si="82"/>
        <v/>
      </c>
      <c r="CI69" s="58" t="str">
        <f t="shared" si="83"/>
        <v/>
      </c>
      <c r="CJ69" s="58" t="str">
        <f t="shared" si="139"/>
        <v/>
      </c>
      <c r="CK69" s="58" t="str">
        <f t="shared" si="140"/>
        <v/>
      </c>
      <c r="CL69" s="58" t="str">
        <f t="shared" si="141"/>
        <v/>
      </c>
      <c r="CM69" s="58" t="str">
        <f t="shared" si="142"/>
        <v/>
      </c>
      <c r="CN69" s="58" t="str">
        <f t="shared" si="143"/>
        <v/>
      </c>
      <c r="CO69" s="58" t="str">
        <f t="shared" si="144"/>
        <v/>
      </c>
      <c r="CP69" s="58" t="str">
        <f t="shared" si="145"/>
        <v/>
      </c>
      <c r="CQ69" s="58" t="str">
        <f t="shared" si="146"/>
        <v/>
      </c>
      <c r="CR69" s="58" t="str">
        <f t="shared" si="147"/>
        <v/>
      </c>
      <c r="CS69" s="58" t="str">
        <f t="shared" si="148"/>
        <v/>
      </c>
      <c r="CT69" s="58" t="str">
        <f t="shared" si="149"/>
        <v/>
      </c>
      <c r="CU69" s="58" t="str">
        <f t="shared" si="150"/>
        <v/>
      </c>
      <c r="CV69" s="58" t="str">
        <f t="shared" si="151"/>
        <v/>
      </c>
      <c r="CW69" s="58" t="str">
        <f t="shared" si="152"/>
        <v/>
      </c>
      <c r="CX69" s="58" t="str">
        <f t="shared" si="153"/>
        <v/>
      </c>
      <c r="CY69" s="58" t="str">
        <f t="shared" si="154"/>
        <v/>
      </c>
      <c r="CZ69" s="58" t="str">
        <f t="shared" si="84"/>
        <v/>
      </c>
      <c r="DA69" s="58" t="str">
        <f t="shared" si="85"/>
        <v/>
      </c>
      <c r="DB69" s="58" t="str">
        <f t="shared" si="86"/>
        <v/>
      </c>
      <c r="DC69" s="58" t="str">
        <f t="shared" si="87"/>
        <v/>
      </c>
      <c r="DD69" s="60"/>
      <c r="DE69" s="123" t="s">
        <v>44</v>
      </c>
    </row>
    <row r="70" spans="1:113" ht="13.5" hidden="1" customHeight="1">
      <c r="A70" s="860"/>
      <c r="B70" s="861"/>
      <c r="C70" s="860"/>
      <c r="D70" s="864"/>
      <c r="E70" s="861"/>
      <c r="F70" s="867"/>
      <c r="G70" s="868"/>
      <c r="H70" s="869"/>
      <c r="I70" s="860"/>
      <c r="J70" s="861"/>
      <c r="K70" s="865"/>
      <c r="L70" s="866"/>
      <c r="M70" s="865"/>
      <c r="N70" s="866"/>
      <c r="O70" s="865"/>
      <c r="P70" s="866"/>
      <c r="Q70" s="860"/>
      <c r="R70" s="861"/>
      <c r="S70" s="860"/>
      <c r="T70" s="861"/>
      <c r="U70" s="862"/>
      <c r="V70" s="863"/>
      <c r="W70" s="860"/>
      <c r="X70" s="864"/>
      <c r="Y70" s="860"/>
      <c r="Z70" s="861"/>
      <c r="AA70" s="860"/>
      <c r="AB70" s="861"/>
      <c r="AC70" s="860"/>
      <c r="AD70" s="861"/>
      <c r="AE70" s="47" t="str">
        <f>IF(AND(Q70="○",O70="",Y70=""),"A","")</f>
        <v/>
      </c>
      <c r="AF70" s="47" t="str">
        <f>IF(AND(Q70="○",O70="",Y70="○"),"B","")</f>
        <v/>
      </c>
      <c r="AG70" s="47" t="str">
        <f t="shared" ref="AG70:AG89" si="183">IF(AND(Q70="○",O70="○",Y70=""),"C","")</f>
        <v/>
      </c>
      <c r="AH70" s="47" t="str">
        <f t="shared" ref="AH70:AH89" si="184">IF(AND(O70="○",Y70="○",Q70="○"),"D","")</f>
        <v/>
      </c>
      <c r="AI70" s="47" t="str">
        <f>IF(AND(S70="○",O70="",Y70=""),"E","")</f>
        <v/>
      </c>
      <c r="AJ70" s="47" t="str">
        <f>IF(AND(S70="○",O70="",Y70="○"),"F","")</f>
        <v/>
      </c>
      <c r="AK70" s="47" t="str">
        <f t="shared" ref="AK70:AK89" si="185">IF(AND(S70="○",O70="○",Y70=""),"G","")</f>
        <v/>
      </c>
      <c r="AL70" s="47" t="str">
        <f t="shared" ref="AL70:AL89" si="186">IF(AND(O70="○",Y70="○",S70="○"),"H","")</f>
        <v/>
      </c>
      <c r="AM70" s="58" t="str">
        <f t="shared" ref="AM70:AM89" si="187">IF(U70&gt;0,"","○")</f>
        <v>○</v>
      </c>
      <c r="AN70" s="58" t="str">
        <f>IF(AND($I70="５歳",$M70="標準",$O70="",$Y70="",$AM70="○"),"○","")</f>
        <v/>
      </c>
      <c r="AO70" s="58" t="str">
        <f>IF(AND($I70="４歳",$M70="標準",$O70="",$Y70="",$AM70="○"),"○","")</f>
        <v/>
      </c>
      <c r="AP70" s="58" t="str">
        <f>IF(AND($I70="３歳",$M70="標準",$O70="",$Y70="",$AM70="○"),"○","")</f>
        <v/>
      </c>
      <c r="AQ70" s="58" t="str">
        <f>IF(AND($I70="２歳",$M70="標準",$O70="",$Y70="",$AM70="○"),"○","")</f>
        <v/>
      </c>
      <c r="AR70" s="58" t="str">
        <f>IF(AND($I70="１歳",$M70="標準",$O70="",$Y70="",$AM70="○"),"○","")</f>
        <v/>
      </c>
      <c r="AS70" s="58" t="str">
        <f>IF(AND($I70="乳児",$M70="標準",$O70="",$Y70="",$AM70="○"),"○","")</f>
        <v/>
      </c>
      <c r="AT70" s="58" t="str">
        <f>IF(AND($I70="５歳",$M70="標準",$O70="",$Y70="○",$AM70="○"),"○","")</f>
        <v/>
      </c>
      <c r="AU70" s="58" t="str">
        <f>IF(AND($I70="４歳",$M70="標準",$O70="",$Y70="○",$AM70="○"),"○","")</f>
        <v/>
      </c>
      <c r="AV70" s="58" t="str">
        <f>IF(AND($I70="３歳",$M70="標準",$O70="",$Y70="○",$AM70="○"),"○","")</f>
        <v/>
      </c>
      <c r="AW70" s="58" t="str">
        <f>IF(AND($I70="５歳",$M70="標準",$O70="○",$Y70="",$AM70="○"),"○","")</f>
        <v/>
      </c>
      <c r="AX70" s="58" t="str">
        <f>IF(AND($I70="４歳",$M70="標準",$O70="○",$Y70="",$AM70="○"),"○","")</f>
        <v/>
      </c>
      <c r="AY70" s="58" t="str">
        <f>IF(AND($I70="３歳",$M70="標準",$O70="○",$Y70="",$AM70="○"),"○","")</f>
        <v/>
      </c>
      <c r="AZ70" s="58" t="str">
        <f>IF(AND($I70="２歳",$M70="標準",$O70="○",$Y70="",$AM70="○"),"○","")</f>
        <v/>
      </c>
      <c r="BA70" s="58" t="str">
        <f>IF(AND($I70="１歳",$M70="標準",$O70="○",$Y70="",$AM70="○"),"○","")</f>
        <v/>
      </c>
      <c r="BB70" s="58" t="str">
        <f>IF(AND($I70="乳児",$M70="標準",$O70="○",$Y70="",$AM70="○"),"○","")</f>
        <v/>
      </c>
      <c r="BC70" s="58" t="str">
        <f>IF(AND($I70="５歳",$M70="標準",$O70="○",$Y70="○",$AM70="○"),"○","")</f>
        <v/>
      </c>
      <c r="BD70" s="58" t="str">
        <f>IF(AND($I70="４歳",$M70="標準",$O70="○",$Y70="○",$AM70="○"),"○","")</f>
        <v/>
      </c>
      <c r="BE70" s="58" t="str">
        <f>IF(AND($I70="３歳",$M70="標準",$O70="○",$Y70="○",$AM70="○"),"○","")</f>
        <v/>
      </c>
      <c r="BF70" s="58" t="str">
        <f t="shared" ref="BF70:BF89" si="188">IF(AND(I70="５歳",M70="標準",U70&gt;0),"○","")</f>
        <v/>
      </c>
      <c r="BG70" s="58" t="str">
        <f t="shared" ref="BG70:BG89" si="189">IF(AND(I70="４歳",M70="標準",U70&gt;0),"○","")</f>
        <v/>
      </c>
      <c r="BH70" s="58" t="str">
        <f t="shared" ref="BH70:BH89" si="190">IF(AND(I70="３歳",M70="標準",U70&gt;0),"○","")</f>
        <v/>
      </c>
      <c r="BI70" s="58" t="str">
        <f t="shared" ref="BI70:BI89" si="191">IF(AND(I70="２歳",M70="標準",U70&gt;0),"○","")</f>
        <v/>
      </c>
      <c r="BJ70" s="58" t="str">
        <f t="shared" ref="BJ70:BJ89" si="192">IF(AND(I70="１歳",M70="標準",U70&gt;0),"○","")</f>
        <v/>
      </c>
      <c r="BK70" s="58" t="str">
        <f t="shared" ref="BK70:BK89" si="193">IF(AND(I70="乳児",M70="標準",U70&gt;0),"○","")</f>
        <v/>
      </c>
      <c r="BL70" s="58" t="str">
        <f t="shared" si="121"/>
        <v/>
      </c>
      <c r="BM70" s="58" t="str">
        <f t="shared" si="122"/>
        <v/>
      </c>
      <c r="BN70" s="58" t="str">
        <f t="shared" si="123"/>
        <v/>
      </c>
      <c r="BO70" s="58" t="str">
        <f t="shared" si="124"/>
        <v/>
      </c>
      <c r="BP70" s="58" t="str">
        <f t="shared" si="125"/>
        <v/>
      </c>
      <c r="BQ70" s="58" t="str">
        <f t="shared" si="126"/>
        <v/>
      </c>
      <c r="BR70" s="58" t="str">
        <f t="shared" si="127"/>
        <v/>
      </c>
      <c r="BS70" s="58" t="str">
        <f t="shared" si="128"/>
        <v/>
      </c>
      <c r="BT70" s="58" t="str">
        <f t="shared" si="129"/>
        <v/>
      </c>
      <c r="BU70" s="58" t="str">
        <f t="shared" si="130"/>
        <v/>
      </c>
      <c r="BV70" s="58" t="str">
        <f t="shared" si="131"/>
        <v/>
      </c>
      <c r="BW70" s="58" t="str">
        <f t="shared" si="132"/>
        <v/>
      </c>
      <c r="BX70" s="58" t="str">
        <f t="shared" si="133"/>
        <v/>
      </c>
      <c r="BY70" s="58" t="str">
        <f t="shared" si="134"/>
        <v/>
      </c>
      <c r="BZ70" s="58" t="str">
        <f t="shared" si="135"/>
        <v/>
      </c>
      <c r="CA70" s="58" t="str">
        <f t="shared" si="136"/>
        <v/>
      </c>
      <c r="CB70" s="58" t="str">
        <f t="shared" si="137"/>
        <v/>
      </c>
      <c r="CC70" s="58" t="str">
        <f t="shared" si="138"/>
        <v/>
      </c>
      <c r="CD70" s="58" t="str">
        <f t="shared" ref="CD70:CD89" si="194">IF(AND(AI70="５歳",AM70="短時間",AU70&gt;0),"○","")</f>
        <v/>
      </c>
      <c r="CE70" s="58" t="str">
        <f t="shared" ref="CE70:CE89" si="195">IF(AND(AI70="４歳",AM70="短時間",AU70&gt;0),"○","")</f>
        <v/>
      </c>
      <c r="CF70" s="58" t="str">
        <f t="shared" ref="CF70:CF89" si="196">IF(AND(AI70="３歳",AM70="短時間",AU70&gt;0),"○","")</f>
        <v/>
      </c>
      <c r="CG70" s="58" t="str">
        <f t="shared" ref="CG70:CG89" si="197">IF(AND(AI70="２歳",AM70="短時間",AU70&gt;0),"○","")</f>
        <v/>
      </c>
      <c r="CH70" s="58" t="str">
        <f t="shared" ref="CH70:CH89" si="198">IF(AND(AI70="１歳",AM70="短時間",AU70&gt;0),"○","")</f>
        <v/>
      </c>
      <c r="CI70" s="58" t="str">
        <f t="shared" ref="CI70:CI89" si="199">IF(AND(AI70="乳児",AM70="短時間",AU70&gt;0),"○","")</f>
        <v/>
      </c>
      <c r="CJ70" s="58" t="str">
        <f t="shared" si="139"/>
        <v/>
      </c>
      <c r="CK70" s="58" t="str">
        <f t="shared" si="140"/>
        <v/>
      </c>
      <c r="CL70" s="58" t="str">
        <f t="shared" si="141"/>
        <v/>
      </c>
      <c r="CM70" s="58" t="str">
        <f t="shared" si="142"/>
        <v/>
      </c>
      <c r="CN70" s="58" t="str">
        <f t="shared" si="143"/>
        <v/>
      </c>
      <c r="CO70" s="58" t="str">
        <f t="shared" si="144"/>
        <v/>
      </c>
      <c r="CP70" s="58" t="str">
        <f t="shared" si="145"/>
        <v/>
      </c>
      <c r="CQ70" s="58" t="str">
        <f t="shared" si="146"/>
        <v/>
      </c>
      <c r="CR70" s="58" t="str">
        <f t="shared" si="147"/>
        <v/>
      </c>
      <c r="CS70" s="58" t="str">
        <f t="shared" si="148"/>
        <v/>
      </c>
      <c r="CT70" s="58" t="str">
        <f t="shared" si="149"/>
        <v/>
      </c>
      <c r="CU70" s="58" t="str">
        <f t="shared" si="150"/>
        <v/>
      </c>
      <c r="CV70" s="58" t="str">
        <f t="shared" si="151"/>
        <v/>
      </c>
      <c r="CW70" s="58" t="str">
        <f t="shared" si="152"/>
        <v/>
      </c>
      <c r="CX70" s="58" t="str">
        <f t="shared" si="153"/>
        <v/>
      </c>
      <c r="CY70" s="58" t="str">
        <f t="shared" si="154"/>
        <v/>
      </c>
      <c r="CZ70" s="58" t="str">
        <f t="shared" ref="CZ70:CZ89" si="200">IF(AND(BG70="５歳",BK70="教育",BS70&gt;0),"○","")</f>
        <v/>
      </c>
      <c r="DA70" s="58" t="str">
        <f t="shared" ref="DA70:DA89" si="201">IF(AND(BG70="４歳",BK70="教育",BS70&gt;0),"○","")</f>
        <v/>
      </c>
      <c r="DB70" s="58" t="str">
        <f t="shared" ref="DB70:DB89" si="202">IF(AND(BG70="３歳",BK70="教育",BS70&gt;0),"○","")</f>
        <v/>
      </c>
      <c r="DC70" s="58" t="str">
        <f t="shared" ref="DC70:DC89" si="203">IF(AND(BG70="２歳",BK70="教育",BS70&gt;0),"○","")</f>
        <v/>
      </c>
      <c r="DD70" s="59" t="s">
        <v>148</v>
      </c>
      <c r="DE70" s="59" t="s">
        <v>59</v>
      </c>
      <c r="DF70" s="60" t="s">
        <v>60</v>
      </c>
      <c r="DG70" s="123" t="s">
        <v>41</v>
      </c>
      <c r="DH70" s="123" t="s">
        <v>42</v>
      </c>
      <c r="DI70" s="123" t="s">
        <v>43</v>
      </c>
    </row>
    <row r="71" spans="1:113" ht="13.5" hidden="1" customHeight="1">
      <c r="A71" s="860"/>
      <c r="B71" s="861"/>
      <c r="C71" s="860"/>
      <c r="D71" s="864"/>
      <c r="E71" s="861"/>
      <c r="F71" s="860"/>
      <c r="G71" s="864"/>
      <c r="H71" s="861"/>
      <c r="I71" s="860"/>
      <c r="J71" s="861"/>
      <c r="K71" s="865"/>
      <c r="L71" s="866"/>
      <c r="M71" s="865"/>
      <c r="N71" s="866"/>
      <c r="O71" s="865"/>
      <c r="P71" s="866"/>
      <c r="Q71" s="860"/>
      <c r="R71" s="861"/>
      <c r="S71" s="860"/>
      <c r="T71" s="861"/>
      <c r="U71" s="862"/>
      <c r="V71" s="863"/>
      <c r="W71" s="860"/>
      <c r="X71" s="864"/>
      <c r="Y71" s="860"/>
      <c r="Z71" s="861"/>
      <c r="AA71" s="860"/>
      <c r="AB71" s="861"/>
      <c r="AC71" s="860"/>
      <c r="AD71" s="861"/>
      <c r="AE71" s="47" t="str">
        <f t="shared" ref="AE71:AE74" si="204">IF(AND(Q71="○",O71="",Y71=""),"A","")</f>
        <v/>
      </c>
      <c r="AF71" s="47" t="str">
        <f t="shared" ref="AF71:AF74" si="205">IF(AND(Q71="○",O71="",Y71="○"),"B","")</f>
        <v/>
      </c>
      <c r="AG71" s="47" t="str">
        <f t="shared" si="183"/>
        <v/>
      </c>
      <c r="AH71" s="47" t="str">
        <f t="shared" si="184"/>
        <v/>
      </c>
      <c r="AI71" s="47" t="str">
        <f t="shared" ref="AI71:AI74" si="206">IF(AND(S71="○",O71="",Y71=""),"E","")</f>
        <v/>
      </c>
      <c r="AJ71" s="47" t="str">
        <f t="shared" ref="AJ71:AJ74" si="207">IF(AND(S71="○",O71="",Y71="○"),"F","")</f>
        <v/>
      </c>
      <c r="AK71" s="47" t="str">
        <f t="shared" si="185"/>
        <v/>
      </c>
      <c r="AL71" s="47" t="str">
        <f t="shared" si="186"/>
        <v/>
      </c>
      <c r="AM71" s="58" t="str">
        <f t="shared" si="187"/>
        <v>○</v>
      </c>
      <c r="AN71" s="58" t="str">
        <f t="shared" si="97"/>
        <v/>
      </c>
      <c r="AO71" s="58" t="str">
        <f t="shared" si="98"/>
        <v/>
      </c>
      <c r="AP71" s="58" t="str">
        <f t="shared" si="99"/>
        <v/>
      </c>
      <c r="AQ71" s="58" t="str">
        <f t="shared" si="100"/>
        <v/>
      </c>
      <c r="AR71" s="58" t="str">
        <f t="shared" si="101"/>
        <v/>
      </c>
      <c r="AS71" s="58" t="str">
        <f t="shared" si="102"/>
        <v/>
      </c>
      <c r="AT71" s="58" t="str">
        <f t="shared" si="103"/>
        <v/>
      </c>
      <c r="AU71" s="58" t="str">
        <f t="shared" si="104"/>
        <v/>
      </c>
      <c r="AV71" s="58" t="str">
        <f t="shared" si="105"/>
        <v/>
      </c>
      <c r="AW71" s="58" t="str">
        <f t="shared" si="106"/>
        <v/>
      </c>
      <c r="AX71" s="58" t="str">
        <f t="shared" si="107"/>
        <v/>
      </c>
      <c r="AY71" s="58" t="str">
        <f t="shared" si="108"/>
        <v/>
      </c>
      <c r="AZ71" s="58" t="str">
        <f t="shared" si="109"/>
        <v/>
      </c>
      <c r="BA71" s="58" t="str">
        <f t="shared" si="110"/>
        <v/>
      </c>
      <c r="BB71" s="58" t="str">
        <f t="shared" si="111"/>
        <v/>
      </c>
      <c r="BC71" s="58" t="str">
        <f t="shared" si="112"/>
        <v/>
      </c>
      <c r="BD71" s="58" t="str">
        <f t="shared" si="113"/>
        <v/>
      </c>
      <c r="BE71" s="58" t="str">
        <f t="shared" si="114"/>
        <v/>
      </c>
      <c r="BF71" s="58" t="str">
        <f t="shared" si="188"/>
        <v/>
      </c>
      <c r="BG71" s="58" t="str">
        <f t="shared" si="189"/>
        <v/>
      </c>
      <c r="BH71" s="58" t="str">
        <f t="shared" si="190"/>
        <v/>
      </c>
      <c r="BI71" s="58" t="str">
        <f t="shared" si="191"/>
        <v/>
      </c>
      <c r="BJ71" s="58" t="str">
        <f t="shared" si="192"/>
        <v/>
      </c>
      <c r="BK71" s="58" t="str">
        <f t="shared" si="193"/>
        <v/>
      </c>
      <c r="BL71" s="58" t="str">
        <f t="shared" si="121"/>
        <v/>
      </c>
      <c r="BM71" s="58" t="str">
        <f t="shared" si="122"/>
        <v/>
      </c>
      <c r="BN71" s="58" t="str">
        <f t="shared" si="123"/>
        <v/>
      </c>
      <c r="BO71" s="58" t="str">
        <f t="shared" si="124"/>
        <v/>
      </c>
      <c r="BP71" s="58" t="str">
        <f t="shared" si="125"/>
        <v/>
      </c>
      <c r="BQ71" s="58" t="str">
        <f t="shared" si="126"/>
        <v/>
      </c>
      <c r="BR71" s="58" t="str">
        <f t="shared" si="127"/>
        <v/>
      </c>
      <c r="BS71" s="58" t="str">
        <f t="shared" si="128"/>
        <v/>
      </c>
      <c r="BT71" s="58" t="str">
        <f t="shared" si="129"/>
        <v/>
      </c>
      <c r="BU71" s="58" t="str">
        <f t="shared" si="130"/>
        <v/>
      </c>
      <c r="BV71" s="58" t="str">
        <f t="shared" si="131"/>
        <v/>
      </c>
      <c r="BW71" s="58" t="str">
        <f t="shared" si="132"/>
        <v/>
      </c>
      <c r="BX71" s="58" t="str">
        <f t="shared" si="133"/>
        <v/>
      </c>
      <c r="BY71" s="58" t="str">
        <f t="shared" si="134"/>
        <v/>
      </c>
      <c r="BZ71" s="58" t="str">
        <f t="shared" si="135"/>
        <v/>
      </c>
      <c r="CA71" s="58" t="str">
        <f t="shared" si="136"/>
        <v/>
      </c>
      <c r="CB71" s="58" t="str">
        <f t="shared" si="137"/>
        <v/>
      </c>
      <c r="CC71" s="58" t="str">
        <f t="shared" si="138"/>
        <v/>
      </c>
      <c r="CD71" s="58" t="str">
        <f t="shared" si="194"/>
        <v/>
      </c>
      <c r="CE71" s="58" t="str">
        <f t="shared" si="195"/>
        <v/>
      </c>
      <c r="CF71" s="58" t="str">
        <f t="shared" si="196"/>
        <v/>
      </c>
      <c r="CG71" s="58" t="str">
        <f t="shared" si="197"/>
        <v/>
      </c>
      <c r="CH71" s="58" t="str">
        <f t="shared" si="198"/>
        <v/>
      </c>
      <c r="CI71" s="58" t="str">
        <f t="shared" si="199"/>
        <v/>
      </c>
      <c r="CJ71" s="58" t="str">
        <f t="shared" si="139"/>
        <v/>
      </c>
      <c r="CK71" s="58" t="str">
        <f t="shared" si="140"/>
        <v/>
      </c>
      <c r="CL71" s="58" t="str">
        <f t="shared" si="141"/>
        <v/>
      </c>
      <c r="CM71" s="58" t="str">
        <f t="shared" si="142"/>
        <v/>
      </c>
      <c r="CN71" s="58" t="str">
        <f t="shared" si="143"/>
        <v/>
      </c>
      <c r="CO71" s="58" t="str">
        <f t="shared" si="144"/>
        <v/>
      </c>
      <c r="CP71" s="58" t="str">
        <f t="shared" si="145"/>
        <v/>
      </c>
      <c r="CQ71" s="58" t="str">
        <f t="shared" si="146"/>
        <v/>
      </c>
      <c r="CR71" s="58" t="str">
        <f t="shared" si="147"/>
        <v/>
      </c>
      <c r="CS71" s="58" t="str">
        <f t="shared" si="148"/>
        <v/>
      </c>
      <c r="CT71" s="58" t="str">
        <f t="shared" si="149"/>
        <v/>
      </c>
      <c r="CU71" s="58" t="str">
        <f t="shared" si="150"/>
        <v/>
      </c>
      <c r="CV71" s="58" t="str">
        <f t="shared" si="151"/>
        <v/>
      </c>
      <c r="CW71" s="58" t="str">
        <f t="shared" si="152"/>
        <v/>
      </c>
      <c r="CX71" s="58" t="str">
        <f t="shared" si="153"/>
        <v/>
      </c>
      <c r="CY71" s="58" t="str">
        <f t="shared" si="154"/>
        <v/>
      </c>
      <c r="CZ71" s="58" t="str">
        <f t="shared" si="200"/>
        <v/>
      </c>
      <c r="DA71" s="58" t="str">
        <f t="shared" si="201"/>
        <v/>
      </c>
      <c r="DB71" s="58" t="str">
        <f t="shared" si="202"/>
        <v/>
      </c>
      <c r="DC71" s="58" t="str">
        <f t="shared" si="203"/>
        <v/>
      </c>
      <c r="DD71" s="123" t="s">
        <v>11</v>
      </c>
      <c r="DE71" s="123" t="s">
        <v>48</v>
      </c>
      <c r="DF71" s="123" t="s">
        <v>12</v>
      </c>
    </row>
    <row r="72" spans="1:113" ht="13.5" hidden="1" customHeight="1">
      <c r="A72" s="860"/>
      <c r="B72" s="861"/>
      <c r="C72" s="860"/>
      <c r="D72" s="864"/>
      <c r="E72" s="861"/>
      <c r="F72" s="860"/>
      <c r="G72" s="864"/>
      <c r="H72" s="861"/>
      <c r="I72" s="860"/>
      <c r="J72" s="861"/>
      <c r="K72" s="865"/>
      <c r="L72" s="866"/>
      <c r="M72" s="865"/>
      <c r="N72" s="866"/>
      <c r="O72" s="865"/>
      <c r="P72" s="866"/>
      <c r="Q72" s="860"/>
      <c r="R72" s="861"/>
      <c r="S72" s="860"/>
      <c r="T72" s="861"/>
      <c r="U72" s="862"/>
      <c r="V72" s="863"/>
      <c r="W72" s="860"/>
      <c r="X72" s="864"/>
      <c r="Y72" s="860"/>
      <c r="Z72" s="861"/>
      <c r="AA72" s="860"/>
      <c r="AB72" s="861"/>
      <c r="AC72" s="860"/>
      <c r="AD72" s="861"/>
      <c r="AE72" s="47" t="str">
        <f t="shared" si="204"/>
        <v/>
      </c>
      <c r="AF72" s="47" t="str">
        <f t="shared" si="205"/>
        <v/>
      </c>
      <c r="AG72" s="47" t="str">
        <f t="shared" si="183"/>
        <v/>
      </c>
      <c r="AH72" s="47" t="str">
        <f t="shared" si="184"/>
        <v/>
      </c>
      <c r="AI72" s="47" t="str">
        <f t="shared" si="206"/>
        <v/>
      </c>
      <c r="AJ72" s="47" t="str">
        <f t="shared" si="207"/>
        <v/>
      </c>
      <c r="AK72" s="47" t="str">
        <f t="shared" si="185"/>
        <v/>
      </c>
      <c r="AL72" s="47" t="str">
        <f t="shared" si="186"/>
        <v/>
      </c>
      <c r="AM72" s="58" t="str">
        <f t="shared" si="187"/>
        <v>○</v>
      </c>
      <c r="AN72" s="58" t="str">
        <f t="shared" si="97"/>
        <v/>
      </c>
      <c r="AO72" s="58" t="str">
        <f t="shared" si="98"/>
        <v/>
      </c>
      <c r="AP72" s="58" t="str">
        <f t="shared" si="99"/>
        <v/>
      </c>
      <c r="AQ72" s="58" t="str">
        <f t="shared" si="100"/>
        <v/>
      </c>
      <c r="AR72" s="58" t="str">
        <f t="shared" si="101"/>
        <v/>
      </c>
      <c r="AS72" s="58" t="str">
        <f t="shared" si="102"/>
        <v/>
      </c>
      <c r="AT72" s="58" t="str">
        <f t="shared" si="103"/>
        <v/>
      </c>
      <c r="AU72" s="58" t="str">
        <f t="shared" si="104"/>
        <v/>
      </c>
      <c r="AV72" s="58" t="str">
        <f t="shared" si="105"/>
        <v/>
      </c>
      <c r="AW72" s="58" t="str">
        <f t="shared" si="106"/>
        <v/>
      </c>
      <c r="AX72" s="58" t="str">
        <f t="shared" si="107"/>
        <v/>
      </c>
      <c r="AY72" s="58" t="str">
        <f t="shared" si="108"/>
        <v/>
      </c>
      <c r="AZ72" s="58" t="str">
        <f t="shared" si="109"/>
        <v/>
      </c>
      <c r="BA72" s="58" t="str">
        <f t="shared" si="110"/>
        <v/>
      </c>
      <c r="BB72" s="58" t="str">
        <f t="shared" si="111"/>
        <v/>
      </c>
      <c r="BC72" s="58" t="str">
        <f t="shared" si="112"/>
        <v/>
      </c>
      <c r="BD72" s="58" t="str">
        <f t="shared" si="113"/>
        <v/>
      </c>
      <c r="BE72" s="58" t="str">
        <f t="shared" si="114"/>
        <v/>
      </c>
      <c r="BF72" s="58" t="str">
        <f t="shared" si="188"/>
        <v/>
      </c>
      <c r="BG72" s="58" t="str">
        <f t="shared" si="189"/>
        <v/>
      </c>
      <c r="BH72" s="58" t="str">
        <f t="shared" si="190"/>
        <v/>
      </c>
      <c r="BI72" s="58" t="str">
        <f t="shared" si="191"/>
        <v/>
      </c>
      <c r="BJ72" s="58" t="str">
        <f t="shared" si="192"/>
        <v/>
      </c>
      <c r="BK72" s="58" t="str">
        <f t="shared" si="193"/>
        <v/>
      </c>
      <c r="BL72" s="58" t="str">
        <f t="shared" si="121"/>
        <v/>
      </c>
      <c r="BM72" s="58" t="str">
        <f t="shared" si="122"/>
        <v/>
      </c>
      <c r="BN72" s="58" t="str">
        <f t="shared" si="123"/>
        <v/>
      </c>
      <c r="BO72" s="58" t="str">
        <f t="shared" si="124"/>
        <v/>
      </c>
      <c r="BP72" s="58" t="str">
        <f t="shared" si="125"/>
        <v/>
      </c>
      <c r="BQ72" s="58" t="str">
        <f t="shared" si="126"/>
        <v/>
      </c>
      <c r="BR72" s="58" t="str">
        <f t="shared" si="127"/>
        <v/>
      </c>
      <c r="BS72" s="58" t="str">
        <f t="shared" si="128"/>
        <v/>
      </c>
      <c r="BT72" s="58" t="str">
        <f t="shared" si="129"/>
        <v/>
      </c>
      <c r="BU72" s="58" t="str">
        <f t="shared" si="130"/>
        <v/>
      </c>
      <c r="BV72" s="58" t="str">
        <f t="shared" si="131"/>
        <v/>
      </c>
      <c r="BW72" s="58" t="str">
        <f t="shared" si="132"/>
        <v/>
      </c>
      <c r="BX72" s="58" t="str">
        <f t="shared" si="133"/>
        <v/>
      </c>
      <c r="BY72" s="58" t="str">
        <f t="shared" si="134"/>
        <v/>
      </c>
      <c r="BZ72" s="58" t="str">
        <f t="shared" si="135"/>
        <v/>
      </c>
      <c r="CA72" s="58" t="str">
        <f t="shared" si="136"/>
        <v/>
      </c>
      <c r="CB72" s="58" t="str">
        <f t="shared" si="137"/>
        <v/>
      </c>
      <c r="CC72" s="58" t="str">
        <f t="shared" si="138"/>
        <v/>
      </c>
      <c r="CD72" s="58" t="str">
        <f t="shared" si="194"/>
        <v/>
      </c>
      <c r="CE72" s="58" t="str">
        <f t="shared" si="195"/>
        <v/>
      </c>
      <c r="CF72" s="58" t="str">
        <f t="shared" si="196"/>
        <v/>
      </c>
      <c r="CG72" s="58" t="str">
        <f t="shared" si="197"/>
        <v/>
      </c>
      <c r="CH72" s="58" t="str">
        <f t="shared" si="198"/>
        <v/>
      </c>
      <c r="CI72" s="58" t="str">
        <f t="shared" si="199"/>
        <v/>
      </c>
      <c r="CJ72" s="58" t="str">
        <f t="shared" si="139"/>
        <v/>
      </c>
      <c r="CK72" s="58" t="str">
        <f t="shared" si="140"/>
        <v/>
      </c>
      <c r="CL72" s="58" t="str">
        <f t="shared" si="141"/>
        <v/>
      </c>
      <c r="CM72" s="58" t="str">
        <f t="shared" si="142"/>
        <v/>
      </c>
      <c r="CN72" s="58" t="str">
        <f t="shared" si="143"/>
        <v/>
      </c>
      <c r="CO72" s="58" t="str">
        <f t="shared" si="144"/>
        <v/>
      </c>
      <c r="CP72" s="58" t="str">
        <f t="shared" si="145"/>
        <v/>
      </c>
      <c r="CQ72" s="58" t="str">
        <f t="shared" si="146"/>
        <v/>
      </c>
      <c r="CR72" s="58" t="str">
        <f t="shared" si="147"/>
        <v/>
      </c>
      <c r="CS72" s="58" t="str">
        <f t="shared" si="148"/>
        <v/>
      </c>
      <c r="CT72" s="58" t="str">
        <f t="shared" si="149"/>
        <v/>
      </c>
      <c r="CU72" s="58" t="str">
        <f t="shared" si="150"/>
        <v/>
      </c>
      <c r="CV72" s="58" t="str">
        <f t="shared" si="151"/>
        <v/>
      </c>
      <c r="CW72" s="58" t="str">
        <f t="shared" si="152"/>
        <v/>
      </c>
      <c r="CX72" s="58" t="str">
        <f t="shared" si="153"/>
        <v/>
      </c>
      <c r="CY72" s="58" t="str">
        <f t="shared" si="154"/>
        <v/>
      </c>
      <c r="CZ72" s="58" t="str">
        <f t="shared" si="200"/>
        <v/>
      </c>
      <c r="DA72" s="58" t="str">
        <f t="shared" si="201"/>
        <v/>
      </c>
      <c r="DB72" s="58" t="str">
        <f t="shared" si="202"/>
        <v/>
      </c>
      <c r="DC72" s="58" t="str">
        <f t="shared" si="203"/>
        <v/>
      </c>
      <c r="DD72" s="60" t="s">
        <v>46</v>
      </c>
      <c r="DE72" s="123" t="s">
        <v>47</v>
      </c>
      <c r="DF72" s="123" t="s">
        <v>261</v>
      </c>
    </row>
    <row r="73" spans="1:113" ht="13.5" hidden="1" customHeight="1">
      <c r="A73" s="860"/>
      <c r="B73" s="861"/>
      <c r="C73" s="860"/>
      <c r="D73" s="864"/>
      <c r="E73" s="861"/>
      <c r="F73" s="860"/>
      <c r="G73" s="864"/>
      <c r="H73" s="861"/>
      <c r="I73" s="860"/>
      <c r="J73" s="861"/>
      <c r="K73" s="865"/>
      <c r="L73" s="866"/>
      <c r="M73" s="865"/>
      <c r="N73" s="866"/>
      <c r="O73" s="865"/>
      <c r="P73" s="866"/>
      <c r="Q73" s="860"/>
      <c r="R73" s="861"/>
      <c r="S73" s="860"/>
      <c r="T73" s="861"/>
      <c r="U73" s="862"/>
      <c r="V73" s="863"/>
      <c r="W73" s="860"/>
      <c r="X73" s="864"/>
      <c r="Y73" s="860"/>
      <c r="Z73" s="861"/>
      <c r="AA73" s="860"/>
      <c r="AB73" s="861"/>
      <c r="AC73" s="860"/>
      <c r="AD73" s="861"/>
      <c r="AE73" s="47" t="str">
        <f t="shared" si="204"/>
        <v/>
      </c>
      <c r="AF73" s="47" t="str">
        <f t="shared" si="205"/>
        <v/>
      </c>
      <c r="AG73" s="47" t="str">
        <f t="shared" si="183"/>
        <v/>
      </c>
      <c r="AH73" s="47" t="str">
        <f t="shared" si="184"/>
        <v/>
      </c>
      <c r="AI73" s="47" t="str">
        <f t="shared" si="206"/>
        <v/>
      </c>
      <c r="AJ73" s="47" t="str">
        <f t="shared" si="207"/>
        <v/>
      </c>
      <c r="AK73" s="47" t="str">
        <f t="shared" si="185"/>
        <v/>
      </c>
      <c r="AL73" s="47" t="str">
        <f t="shared" si="186"/>
        <v/>
      </c>
      <c r="AM73" s="58" t="str">
        <f t="shared" si="187"/>
        <v>○</v>
      </c>
      <c r="AN73" s="58" t="str">
        <f t="shared" si="97"/>
        <v/>
      </c>
      <c r="AO73" s="58" t="str">
        <f t="shared" si="98"/>
        <v/>
      </c>
      <c r="AP73" s="58" t="str">
        <f t="shared" si="99"/>
        <v/>
      </c>
      <c r="AQ73" s="58" t="str">
        <f t="shared" si="100"/>
        <v/>
      </c>
      <c r="AR73" s="58" t="str">
        <f t="shared" si="101"/>
        <v/>
      </c>
      <c r="AS73" s="58" t="str">
        <f t="shared" si="102"/>
        <v/>
      </c>
      <c r="AT73" s="58" t="str">
        <f t="shared" si="103"/>
        <v/>
      </c>
      <c r="AU73" s="58" t="str">
        <f t="shared" si="104"/>
        <v/>
      </c>
      <c r="AV73" s="58" t="str">
        <f t="shared" si="105"/>
        <v/>
      </c>
      <c r="AW73" s="58" t="str">
        <f t="shared" si="106"/>
        <v/>
      </c>
      <c r="AX73" s="58" t="str">
        <f t="shared" si="107"/>
        <v/>
      </c>
      <c r="AY73" s="58" t="str">
        <f t="shared" si="108"/>
        <v/>
      </c>
      <c r="AZ73" s="58" t="str">
        <f t="shared" si="109"/>
        <v/>
      </c>
      <c r="BA73" s="58" t="str">
        <f t="shared" si="110"/>
        <v/>
      </c>
      <c r="BB73" s="58" t="str">
        <f t="shared" si="111"/>
        <v/>
      </c>
      <c r="BC73" s="58" t="str">
        <f t="shared" si="112"/>
        <v/>
      </c>
      <c r="BD73" s="58" t="str">
        <f t="shared" si="113"/>
        <v/>
      </c>
      <c r="BE73" s="58" t="str">
        <f t="shared" si="114"/>
        <v/>
      </c>
      <c r="BF73" s="58" t="str">
        <f t="shared" si="188"/>
        <v/>
      </c>
      <c r="BG73" s="58" t="str">
        <f t="shared" si="189"/>
        <v/>
      </c>
      <c r="BH73" s="58" t="str">
        <f t="shared" si="190"/>
        <v/>
      </c>
      <c r="BI73" s="58" t="str">
        <f t="shared" si="191"/>
        <v/>
      </c>
      <c r="BJ73" s="58" t="str">
        <f t="shared" si="192"/>
        <v/>
      </c>
      <c r="BK73" s="58" t="str">
        <f t="shared" si="193"/>
        <v/>
      </c>
      <c r="BL73" s="58" t="str">
        <f t="shared" si="121"/>
        <v/>
      </c>
      <c r="BM73" s="58" t="str">
        <f t="shared" si="122"/>
        <v/>
      </c>
      <c r="BN73" s="58" t="str">
        <f t="shared" si="123"/>
        <v/>
      </c>
      <c r="BO73" s="58" t="str">
        <f t="shared" si="124"/>
        <v/>
      </c>
      <c r="BP73" s="58" t="str">
        <f t="shared" si="125"/>
        <v/>
      </c>
      <c r="BQ73" s="58" t="str">
        <f t="shared" si="126"/>
        <v/>
      </c>
      <c r="BR73" s="58" t="str">
        <f t="shared" si="127"/>
        <v/>
      </c>
      <c r="BS73" s="58" t="str">
        <f t="shared" si="128"/>
        <v/>
      </c>
      <c r="BT73" s="58" t="str">
        <f t="shared" si="129"/>
        <v/>
      </c>
      <c r="BU73" s="58" t="str">
        <f t="shared" si="130"/>
        <v/>
      </c>
      <c r="BV73" s="58" t="str">
        <f t="shared" si="131"/>
        <v/>
      </c>
      <c r="BW73" s="58" t="str">
        <f t="shared" si="132"/>
        <v/>
      </c>
      <c r="BX73" s="58" t="str">
        <f t="shared" si="133"/>
        <v/>
      </c>
      <c r="BY73" s="58" t="str">
        <f t="shared" si="134"/>
        <v/>
      </c>
      <c r="BZ73" s="58" t="str">
        <f t="shared" si="135"/>
        <v/>
      </c>
      <c r="CA73" s="58" t="str">
        <f t="shared" si="136"/>
        <v/>
      </c>
      <c r="CB73" s="58" t="str">
        <f t="shared" si="137"/>
        <v/>
      </c>
      <c r="CC73" s="58" t="str">
        <f t="shared" si="138"/>
        <v/>
      </c>
      <c r="CD73" s="58" t="str">
        <f t="shared" si="194"/>
        <v/>
      </c>
      <c r="CE73" s="58" t="str">
        <f t="shared" si="195"/>
        <v/>
      </c>
      <c r="CF73" s="58" t="str">
        <f t="shared" si="196"/>
        <v/>
      </c>
      <c r="CG73" s="58" t="str">
        <f t="shared" si="197"/>
        <v/>
      </c>
      <c r="CH73" s="58" t="str">
        <f t="shared" si="198"/>
        <v/>
      </c>
      <c r="CI73" s="58" t="str">
        <f t="shared" si="199"/>
        <v/>
      </c>
      <c r="CJ73" s="58" t="str">
        <f t="shared" si="139"/>
        <v/>
      </c>
      <c r="CK73" s="58" t="str">
        <f t="shared" si="140"/>
        <v/>
      </c>
      <c r="CL73" s="58" t="str">
        <f t="shared" si="141"/>
        <v/>
      </c>
      <c r="CM73" s="58" t="str">
        <f t="shared" si="142"/>
        <v/>
      </c>
      <c r="CN73" s="58" t="str">
        <f t="shared" si="143"/>
        <v/>
      </c>
      <c r="CO73" s="58" t="str">
        <f t="shared" si="144"/>
        <v/>
      </c>
      <c r="CP73" s="58" t="str">
        <f t="shared" si="145"/>
        <v/>
      </c>
      <c r="CQ73" s="58" t="str">
        <f t="shared" si="146"/>
        <v/>
      </c>
      <c r="CR73" s="58" t="str">
        <f t="shared" si="147"/>
        <v/>
      </c>
      <c r="CS73" s="58" t="str">
        <f t="shared" si="148"/>
        <v/>
      </c>
      <c r="CT73" s="58" t="str">
        <f t="shared" si="149"/>
        <v/>
      </c>
      <c r="CU73" s="58" t="str">
        <f t="shared" si="150"/>
        <v/>
      </c>
      <c r="CV73" s="58" t="str">
        <f t="shared" si="151"/>
        <v/>
      </c>
      <c r="CW73" s="58" t="str">
        <f t="shared" si="152"/>
        <v/>
      </c>
      <c r="CX73" s="58" t="str">
        <f t="shared" si="153"/>
        <v/>
      </c>
      <c r="CY73" s="58" t="str">
        <f t="shared" si="154"/>
        <v/>
      </c>
      <c r="CZ73" s="58" t="str">
        <f t="shared" si="200"/>
        <v/>
      </c>
      <c r="DA73" s="58" t="str">
        <f t="shared" si="201"/>
        <v/>
      </c>
      <c r="DB73" s="58" t="str">
        <f t="shared" si="202"/>
        <v/>
      </c>
      <c r="DC73" s="58" t="str">
        <f t="shared" si="203"/>
        <v/>
      </c>
      <c r="DD73" s="60"/>
      <c r="DE73" s="123" t="s">
        <v>57</v>
      </c>
    </row>
    <row r="74" spans="1:113" ht="13.5" hidden="1" customHeight="1">
      <c r="A74" s="860"/>
      <c r="B74" s="861"/>
      <c r="C74" s="860"/>
      <c r="D74" s="864"/>
      <c r="E74" s="861"/>
      <c r="F74" s="860"/>
      <c r="G74" s="864"/>
      <c r="H74" s="861"/>
      <c r="I74" s="860"/>
      <c r="J74" s="861"/>
      <c r="K74" s="865"/>
      <c r="L74" s="866"/>
      <c r="M74" s="865"/>
      <c r="N74" s="866"/>
      <c r="O74" s="865"/>
      <c r="P74" s="866"/>
      <c r="Q74" s="860"/>
      <c r="R74" s="861"/>
      <c r="S74" s="860"/>
      <c r="T74" s="861"/>
      <c r="U74" s="862"/>
      <c r="V74" s="863"/>
      <c r="W74" s="860"/>
      <c r="X74" s="864"/>
      <c r="Y74" s="860"/>
      <c r="Z74" s="861"/>
      <c r="AA74" s="860"/>
      <c r="AB74" s="861"/>
      <c r="AC74" s="860"/>
      <c r="AD74" s="861"/>
      <c r="AE74" s="47" t="str">
        <f t="shared" si="204"/>
        <v/>
      </c>
      <c r="AF74" s="47" t="str">
        <f t="shared" si="205"/>
        <v/>
      </c>
      <c r="AG74" s="47" t="str">
        <f t="shared" si="183"/>
        <v/>
      </c>
      <c r="AH74" s="47" t="str">
        <f t="shared" si="184"/>
        <v/>
      </c>
      <c r="AI74" s="47" t="str">
        <f t="shared" si="206"/>
        <v/>
      </c>
      <c r="AJ74" s="47" t="str">
        <f t="shared" si="207"/>
        <v/>
      </c>
      <c r="AK74" s="47" t="str">
        <f t="shared" si="185"/>
        <v/>
      </c>
      <c r="AL74" s="47" t="str">
        <f t="shared" si="186"/>
        <v/>
      </c>
      <c r="AM74" s="58" t="str">
        <f t="shared" si="187"/>
        <v>○</v>
      </c>
      <c r="AN74" s="58" t="str">
        <f t="shared" si="97"/>
        <v/>
      </c>
      <c r="AO74" s="58" t="str">
        <f t="shared" si="98"/>
        <v/>
      </c>
      <c r="AP74" s="58" t="str">
        <f t="shared" si="99"/>
        <v/>
      </c>
      <c r="AQ74" s="58" t="str">
        <f t="shared" si="100"/>
        <v/>
      </c>
      <c r="AR74" s="58" t="str">
        <f t="shared" si="101"/>
        <v/>
      </c>
      <c r="AS74" s="58" t="str">
        <f t="shared" si="102"/>
        <v/>
      </c>
      <c r="AT74" s="58" t="str">
        <f t="shared" si="103"/>
        <v/>
      </c>
      <c r="AU74" s="58" t="str">
        <f t="shared" si="104"/>
        <v/>
      </c>
      <c r="AV74" s="58" t="str">
        <f t="shared" si="105"/>
        <v/>
      </c>
      <c r="AW74" s="58" t="str">
        <f t="shared" si="106"/>
        <v/>
      </c>
      <c r="AX74" s="58" t="str">
        <f t="shared" si="107"/>
        <v/>
      </c>
      <c r="AY74" s="58" t="str">
        <f t="shared" si="108"/>
        <v/>
      </c>
      <c r="AZ74" s="58" t="str">
        <f t="shared" si="109"/>
        <v/>
      </c>
      <c r="BA74" s="58" t="str">
        <f t="shared" si="110"/>
        <v/>
      </c>
      <c r="BB74" s="58" t="str">
        <f t="shared" si="111"/>
        <v/>
      </c>
      <c r="BC74" s="58" t="str">
        <f t="shared" si="112"/>
        <v/>
      </c>
      <c r="BD74" s="58" t="str">
        <f t="shared" si="113"/>
        <v/>
      </c>
      <c r="BE74" s="58" t="str">
        <f t="shared" si="114"/>
        <v/>
      </c>
      <c r="BF74" s="58" t="str">
        <f t="shared" si="188"/>
        <v/>
      </c>
      <c r="BG74" s="58" t="str">
        <f t="shared" si="189"/>
        <v/>
      </c>
      <c r="BH74" s="58" t="str">
        <f t="shared" si="190"/>
        <v/>
      </c>
      <c r="BI74" s="58" t="str">
        <f t="shared" si="191"/>
        <v/>
      </c>
      <c r="BJ74" s="58" t="str">
        <f t="shared" si="192"/>
        <v/>
      </c>
      <c r="BK74" s="58" t="str">
        <f t="shared" si="193"/>
        <v/>
      </c>
      <c r="BL74" s="58" t="str">
        <f t="shared" si="121"/>
        <v/>
      </c>
      <c r="BM74" s="58" t="str">
        <f t="shared" si="122"/>
        <v/>
      </c>
      <c r="BN74" s="58" t="str">
        <f t="shared" si="123"/>
        <v/>
      </c>
      <c r="BO74" s="58" t="str">
        <f t="shared" si="124"/>
        <v/>
      </c>
      <c r="BP74" s="58" t="str">
        <f t="shared" si="125"/>
        <v/>
      </c>
      <c r="BQ74" s="58" t="str">
        <f t="shared" si="126"/>
        <v/>
      </c>
      <c r="BR74" s="58" t="str">
        <f t="shared" si="127"/>
        <v/>
      </c>
      <c r="BS74" s="58" t="str">
        <f t="shared" si="128"/>
        <v/>
      </c>
      <c r="BT74" s="58" t="str">
        <f t="shared" si="129"/>
        <v/>
      </c>
      <c r="BU74" s="58" t="str">
        <f t="shared" si="130"/>
        <v/>
      </c>
      <c r="BV74" s="58" t="str">
        <f t="shared" si="131"/>
        <v/>
      </c>
      <c r="BW74" s="58" t="str">
        <f t="shared" si="132"/>
        <v/>
      </c>
      <c r="BX74" s="58" t="str">
        <f t="shared" si="133"/>
        <v/>
      </c>
      <c r="BY74" s="58" t="str">
        <f t="shared" si="134"/>
        <v/>
      </c>
      <c r="BZ74" s="58" t="str">
        <f t="shared" si="135"/>
        <v/>
      </c>
      <c r="CA74" s="58" t="str">
        <f t="shared" si="136"/>
        <v/>
      </c>
      <c r="CB74" s="58" t="str">
        <f t="shared" si="137"/>
        <v/>
      </c>
      <c r="CC74" s="58" t="str">
        <f t="shared" si="138"/>
        <v/>
      </c>
      <c r="CD74" s="58" t="str">
        <f t="shared" si="194"/>
        <v/>
      </c>
      <c r="CE74" s="58" t="str">
        <f t="shared" si="195"/>
        <v/>
      </c>
      <c r="CF74" s="58" t="str">
        <f t="shared" si="196"/>
        <v/>
      </c>
      <c r="CG74" s="58" t="str">
        <f t="shared" si="197"/>
        <v/>
      </c>
      <c r="CH74" s="58" t="str">
        <f t="shared" si="198"/>
        <v/>
      </c>
      <c r="CI74" s="58" t="str">
        <f t="shared" si="199"/>
        <v/>
      </c>
      <c r="CJ74" s="58" t="str">
        <f t="shared" si="139"/>
        <v/>
      </c>
      <c r="CK74" s="58" t="str">
        <f t="shared" si="140"/>
        <v/>
      </c>
      <c r="CL74" s="58" t="str">
        <f t="shared" si="141"/>
        <v/>
      </c>
      <c r="CM74" s="58" t="str">
        <f t="shared" si="142"/>
        <v/>
      </c>
      <c r="CN74" s="58" t="str">
        <f t="shared" si="143"/>
        <v/>
      </c>
      <c r="CO74" s="58" t="str">
        <f t="shared" si="144"/>
        <v/>
      </c>
      <c r="CP74" s="58" t="str">
        <f t="shared" si="145"/>
        <v/>
      </c>
      <c r="CQ74" s="58" t="str">
        <f t="shared" si="146"/>
        <v/>
      </c>
      <c r="CR74" s="58" t="str">
        <f t="shared" si="147"/>
        <v/>
      </c>
      <c r="CS74" s="58" t="str">
        <f t="shared" si="148"/>
        <v/>
      </c>
      <c r="CT74" s="58" t="str">
        <f t="shared" si="149"/>
        <v/>
      </c>
      <c r="CU74" s="58" t="str">
        <f t="shared" si="150"/>
        <v/>
      </c>
      <c r="CV74" s="58" t="str">
        <f t="shared" si="151"/>
        <v/>
      </c>
      <c r="CW74" s="58" t="str">
        <f t="shared" si="152"/>
        <v/>
      </c>
      <c r="CX74" s="58" t="str">
        <f t="shared" si="153"/>
        <v/>
      </c>
      <c r="CY74" s="58" t="str">
        <f t="shared" si="154"/>
        <v/>
      </c>
      <c r="CZ74" s="58" t="str">
        <f t="shared" si="200"/>
        <v/>
      </c>
      <c r="DA74" s="58" t="str">
        <f t="shared" si="201"/>
        <v/>
      </c>
      <c r="DB74" s="58" t="str">
        <f t="shared" si="202"/>
        <v/>
      </c>
      <c r="DC74" s="58" t="str">
        <f t="shared" si="203"/>
        <v/>
      </c>
      <c r="DD74" s="60"/>
      <c r="DE74" s="123" t="s">
        <v>44</v>
      </c>
    </row>
    <row r="75" spans="1:113" ht="13.5" hidden="1" customHeight="1">
      <c r="A75" s="860"/>
      <c r="B75" s="861"/>
      <c r="C75" s="860"/>
      <c r="D75" s="864"/>
      <c r="E75" s="861"/>
      <c r="F75" s="867"/>
      <c r="G75" s="868"/>
      <c r="H75" s="869"/>
      <c r="I75" s="860"/>
      <c r="J75" s="861"/>
      <c r="K75" s="865"/>
      <c r="L75" s="866"/>
      <c r="M75" s="865"/>
      <c r="N75" s="866"/>
      <c r="O75" s="865"/>
      <c r="P75" s="866"/>
      <c r="Q75" s="860"/>
      <c r="R75" s="861"/>
      <c r="S75" s="860"/>
      <c r="T75" s="861"/>
      <c r="U75" s="862"/>
      <c r="V75" s="863"/>
      <c r="W75" s="860"/>
      <c r="X75" s="864"/>
      <c r="Y75" s="860"/>
      <c r="Z75" s="861"/>
      <c r="AA75" s="860"/>
      <c r="AB75" s="861"/>
      <c r="AC75" s="860"/>
      <c r="AD75" s="861"/>
      <c r="AE75" s="47" t="str">
        <f>IF(AND(Q75="○",O75="",Y75=""),"A","")</f>
        <v/>
      </c>
      <c r="AF75" s="47" t="str">
        <f>IF(AND(Q75="○",O75="",Y75="○"),"B","")</f>
        <v/>
      </c>
      <c r="AG75" s="47" t="str">
        <f t="shared" si="183"/>
        <v/>
      </c>
      <c r="AH75" s="47" t="str">
        <f t="shared" si="184"/>
        <v/>
      </c>
      <c r="AI75" s="47" t="str">
        <f>IF(AND(S75="○",O75="",Y75=""),"E","")</f>
        <v/>
      </c>
      <c r="AJ75" s="47" t="str">
        <f>IF(AND(S75="○",O75="",Y75="○"),"F","")</f>
        <v/>
      </c>
      <c r="AK75" s="47" t="str">
        <f t="shared" si="185"/>
        <v/>
      </c>
      <c r="AL75" s="47" t="str">
        <f t="shared" si="186"/>
        <v/>
      </c>
      <c r="AM75" s="58" t="str">
        <f t="shared" si="187"/>
        <v>○</v>
      </c>
      <c r="AN75" s="58" t="str">
        <f>IF(AND($I75="５歳",$M75="標準",$O75="",$Y75="",$AM75="○"),"○","")</f>
        <v/>
      </c>
      <c r="AO75" s="58" t="str">
        <f>IF(AND($I75="４歳",$M75="標準",$O75="",$Y75="",$AM75="○"),"○","")</f>
        <v/>
      </c>
      <c r="AP75" s="58" t="str">
        <f>IF(AND($I75="３歳",$M75="標準",$O75="",$Y75="",$AM75="○"),"○","")</f>
        <v/>
      </c>
      <c r="AQ75" s="58" t="str">
        <f>IF(AND($I75="２歳",$M75="標準",$O75="",$Y75="",$AM75="○"),"○","")</f>
        <v/>
      </c>
      <c r="AR75" s="58" t="str">
        <f>IF(AND($I75="１歳",$M75="標準",$O75="",$Y75="",$AM75="○"),"○","")</f>
        <v/>
      </c>
      <c r="AS75" s="58" t="str">
        <f>IF(AND($I75="乳児",$M75="標準",$O75="",$Y75="",$AM75="○"),"○","")</f>
        <v/>
      </c>
      <c r="AT75" s="58" t="str">
        <f>IF(AND($I75="５歳",$M75="標準",$O75="",$Y75="○",$AM75="○"),"○","")</f>
        <v/>
      </c>
      <c r="AU75" s="58" t="str">
        <f>IF(AND($I75="４歳",$M75="標準",$O75="",$Y75="○",$AM75="○"),"○","")</f>
        <v/>
      </c>
      <c r="AV75" s="58" t="str">
        <f>IF(AND($I75="３歳",$M75="標準",$O75="",$Y75="○",$AM75="○"),"○","")</f>
        <v/>
      </c>
      <c r="AW75" s="58" t="str">
        <f>IF(AND($I75="５歳",$M75="標準",$O75="○",$Y75="",$AM75="○"),"○","")</f>
        <v/>
      </c>
      <c r="AX75" s="58" t="str">
        <f>IF(AND($I75="４歳",$M75="標準",$O75="○",$Y75="",$AM75="○"),"○","")</f>
        <v/>
      </c>
      <c r="AY75" s="58" t="str">
        <f>IF(AND($I75="３歳",$M75="標準",$O75="○",$Y75="",$AM75="○"),"○","")</f>
        <v/>
      </c>
      <c r="AZ75" s="58" t="str">
        <f>IF(AND($I75="２歳",$M75="標準",$O75="○",$Y75="",$AM75="○"),"○","")</f>
        <v/>
      </c>
      <c r="BA75" s="58" t="str">
        <f>IF(AND($I75="１歳",$M75="標準",$O75="○",$Y75="",$AM75="○"),"○","")</f>
        <v/>
      </c>
      <c r="BB75" s="58" t="str">
        <f>IF(AND($I75="乳児",$M75="標準",$O75="○",$Y75="",$AM75="○"),"○","")</f>
        <v/>
      </c>
      <c r="BC75" s="58" t="str">
        <f>IF(AND($I75="５歳",$M75="標準",$O75="○",$Y75="○",$AM75="○"),"○","")</f>
        <v/>
      </c>
      <c r="BD75" s="58" t="str">
        <f>IF(AND($I75="４歳",$M75="標準",$O75="○",$Y75="○",$AM75="○"),"○","")</f>
        <v/>
      </c>
      <c r="BE75" s="58" t="str">
        <f>IF(AND($I75="３歳",$M75="標準",$O75="○",$Y75="○",$AM75="○"),"○","")</f>
        <v/>
      </c>
      <c r="BF75" s="58" t="str">
        <f t="shared" si="188"/>
        <v/>
      </c>
      <c r="BG75" s="58" t="str">
        <f t="shared" si="189"/>
        <v/>
      </c>
      <c r="BH75" s="58" t="str">
        <f t="shared" si="190"/>
        <v/>
      </c>
      <c r="BI75" s="58" t="str">
        <f t="shared" si="191"/>
        <v/>
      </c>
      <c r="BJ75" s="58" t="str">
        <f t="shared" si="192"/>
        <v/>
      </c>
      <c r="BK75" s="58" t="str">
        <f t="shared" si="193"/>
        <v/>
      </c>
      <c r="BL75" s="58" t="str">
        <f t="shared" si="121"/>
        <v/>
      </c>
      <c r="BM75" s="58" t="str">
        <f t="shared" si="122"/>
        <v/>
      </c>
      <c r="BN75" s="58" t="str">
        <f t="shared" si="123"/>
        <v/>
      </c>
      <c r="BO75" s="58" t="str">
        <f t="shared" si="124"/>
        <v/>
      </c>
      <c r="BP75" s="58" t="str">
        <f t="shared" si="125"/>
        <v/>
      </c>
      <c r="BQ75" s="58" t="str">
        <f t="shared" si="126"/>
        <v/>
      </c>
      <c r="BR75" s="58" t="str">
        <f t="shared" si="127"/>
        <v/>
      </c>
      <c r="BS75" s="58" t="str">
        <f t="shared" si="128"/>
        <v/>
      </c>
      <c r="BT75" s="58" t="str">
        <f t="shared" si="129"/>
        <v/>
      </c>
      <c r="BU75" s="58" t="str">
        <f t="shared" si="130"/>
        <v/>
      </c>
      <c r="BV75" s="58" t="str">
        <f t="shared" si="131"/>
        <v/>
      </c>
      <c r="BW75" s="58" t="str">
        <f t="shared" si="132"/>
        <v/>
      </c>
      <c r="BX75" s="58" t="str">
        <f t="shared" si="133"/>
        <v/>
      </c>
      <c r="BY75" s="58" t="str">
        <f t="shared" si="134"/>
        <v/>
      </c>
      <c r="BZ75" s="58" t="str">
        <f t="shared" si="135"/>
        <v/>
      </c>
      <c r="CA75" s="58" t="str">
        <f t="shared" si="136"/>
        <v/>
      </c>
      <c r="CB75" s="58" t="str">
        <f t="shared" si="137"/>
        <v/>
      </c>
      <c r="CC75" s="58" t="str">
        <f t="shared" si="138"/>
        <v/>
      </c>
      <c r="CD75" s="58" t="str">
        <f t="shared" si="194"/>
        <v/>
      </c>
      <c r="CE75" s="58" t="str">
        <f t="shared" si="195"/>
        <v/>
      </c>
      <c r="CF75" s="58" t="str">
        <f t="shared" si="196"/>
        <v/>
      </c>
      <c r="CG75" s="58" t="str">
        <f t="shared" si="197"/>
        <v/>
      </c>
      <c r="CH75" s="58" t="str">
        <f t="shared" si="198"/>
        <v/>
      </c>
      <c r="CI75" s="58" t="str">
        <f t="shared" si="199"/>
        <v/>
      </c>
      <c r="CJ75" s="58" t="str">
        <f t="shared" si="139"/>
        <v/>
      </c>
      <c r="CK75" s="58" t="str">
        <f t="shared" si="140"/>
        <v/>
      </c>
      <c r="CL75" s="58" t="str">
        <f t="shared" si="141"/>
        <v/>
      </c>
      <c r="CM75" s="58" t="str">
        <f t="shared" si="142"/>
        <v/>
      </c>
      <c r="CN75" s="58" t="str">
        <f t="shared" si="143"/>
        <v/>
      </c>
      <c r="CO75" s="58" t="str">
        <f t="shared" si="144"/>
        <v/>
      </c>
      <c r="CP75" s="58" t="str">
        <f t="shared" si="145"/>
        <v/>
      </c>
      <c r="CQ75" s="58" t="str">
        <f t="shared" si="146"/>
        <v/>
      </c>
      <c r="CR75" s="58" t="str">
        <f t="shared" si="147"/>
        <v/>
      </c>
      <c r="CS75" s="58" t="str">
        <f t="shared" si="148"/>
        <v/>
      </c>
      <c r="CT75" s="58" t="str">
        <f t="shared" si="149"/>
        <v/>
      </c>
      <c r="CU75" s="58" t="str">
        <f t="shared" si="150"/>
        <v/>
      </c>
      <c r="CV75" s="58" t="str">
        <f t="shared" si="151"/>
        <v/>
      </c>
      <c r="CW75" s="58" t="str">
        <f t="shared" si="152"/>
        <v/>
      </c>
      <c r="CX75" s="58" t="str">
        <f t="shared" si="153"/>
        <v/>
      </c>
      <c r="CY75" s="58" t="str">
        <f t="shared" si="154"/>
        <v/>
      </c>
      <c r="CZ75" s="58" t="str">
        <f t="shared" si="200"/>
        <v/>
      </c>
      <c r="DA75" s="58" t="str">
        <f t="shared" si="201"/>
        <v/>
      </c>
      <c r="DB75" s="58" t="str">
        <f t="shared" si="202"/>
        <v/>
      </c>
      <c r="DC75" s="58" t="str">
        <f t="shared" si="203"/>
        <v/>
      </c>
      <c r="DD75" s="59" t="s">
        <v>148</v>
      </c>
      <c r="DE75" s="59" t="s">
        <v>59</v>
      </c>
      <c r="DF75" s="60" t="s">
        <v>60</v>
      </c>
      <c r="DG75" s="123" t="s">
        <v>41</v>
      </c>
      <c r="DH75" s="123" t="s">
        <v>42</v>
      </c>
      <c r="DI75" s="123" t="s">
        <v>43</v>
      </c>
    </row>
    <row r="76" spans="1:113" ht="13.5" hidden="1" customHeight="1">
      <c r="A76" s="860"/>
      <c r="B76" s="861"/>
      <c r="C76" s="860"/>
      <c r="D76" s="864"/>
      <c r="E76" s="861"/>
      <c r="F76" s="860"/>
      <c r="G76" s="864"/>
      <c r="H76" s="861"/>
      <c r="I76" s="860"/>
      <c r="J76" s="861"/>
      <c r="K76" s="865"/>
      <c r="L76" s="866"/>
      <c r="M76" s="865"/>
      <c r="N76" s="866"/>
      <c r="O76" s="865"/>
      <c r="P76" s="866"/>
      <c r="Q76" s="860"/>
      <c r="R76" s="861"/>
      <c r="S76" s="860"/>
      <c r="T76" s="861"/>
      <c r="U76" s="862"/>
      <c r="V76" s="863"/>
      <c r="W76" s="860"/>
      <c r="X76" s="864"/>
      <c r="Y76" s="860"/>
      <c r="Z76" s="861"/>
      <c r="AA76" s="860"/>
      <c r="AB76" s="861"/>
      <c r="AC76" s="860"/>
      <c r="AD76" s="861"/>
      <c r="AE76" s="47" t="str">
        <f t="shared" ref="AE76:AE79" si="208">IF(AND(Q76="○",O76="",Y76=""),"A","")</f>
        <v/>
      </c>
      <c r="AF76" s="47" t="str">
        <f t="shared" ref="AF76:AF79" si="209">IF(AND(Q76="○",O76="",Y76="○"),"B","")</f>
        <v/>
      </c>
      <c r="AG76" s="47" t="str">
        <f t="shared" si="183"/>
        <v/>
      </c>
      <c r="AH76" s="47" t="str">
        <f t="shared" si="184"/>
        <v/>
      </c>
      <c r="AI76" s="47" t="str">
        <f t="shared" ref="AI76:AI79" si="210">IF(AND(S76="○",O76="",Y76=""),"E","")</f>
        <v/>
      </c>
      <c r="AJ76" s="47" t="str">
        <f t="shared" ref="AJ76:AJ79" si="211">IF(AND(S76="○",O76="",Y76="○"),"F","")</f>
        <v/>
      </c>
      <c r="AK76" s="47" t="str">
        <f t="shared" si="185"/>
        <v/>
      </c>
      <c r="AL76" s="47" t="str">
        <f t="shared" si="186"/>
        <v/>
      </c>
      <c r="AM76" s="58" t="str">
        <f t="shared" si="187"/>
        <v>○</v>
      </c>
      <c r="AN76" s="58" t="str">
        <f t="shared" si="97"/>
        <v/>
      </c>
      <c r="AO76" s="58" t="str">
        <f t="shared" si="98"/>
        <v/>
      </c>
      <c r="AP76" s="58" t="str">
        <f t="shared" si="99"/>
        <v/>
      </c>
      <c r="AQ76" s="58" t="str">
        <f t="shared" si="100"/>
        <v/>
      </c>
      <c r="AR76" s="58" t="str">
        <f t="shared" si="101"/>
        <v/>
      </c>
      <c r="AS76" s="58" t="str">
        <f t="shared" si="102"/>
        <v/>
      </c>
      <c r="AT76" s="58" t="str">
        <f t="shared" si="103"/>
        <v/>
      </c>
      <c r="AU76" s="58" t="str">
        <f t="shared" si="104"/>
        <v/>
      </c>
      <c r="AV76" s="58" t="str">
        <f t="shared" si="105"/>
        <v/>
      </c>
      <c r="AW76" s="58" t="str">
        <f t="shared" si="106"/>
        <v/>
      </c>
      <c r="AX76" s="58" t="str">
        <f t="shared" si="107"/>
        <v/>
      </c>
      <c r="AY76" s="58" t="str">
        <f t="shared" si="108"/>
        <v/>
      </c>
      <c r="AZ76" s="58" t="str">
        <f t="shared" si="109"/>
        <v/>
      </c>
      <c r="BA76" s="58" t="str">
        <f t="shared" si="110"/>
        <v/>
      </c>
      <c r="BB76" s="58" t="str">
        <f t="shared" si="111"/>
        <v/>
      </c>
      <c r="BC76" s="58" t="str">
        <f t="shared" si="112"/>
        <v/>
      </c>
      <c r="BD76" s="58" t="str">
        <f t="shared" si="113"/>
        <v/>
      </c>
      <c r="BE76" s="58" t="str">
        <f t="shared" si="114"/>
        <v/>
      </c>
      <c r="BF76" s="58" t="str">
        <f t="shared" si="188"/>
        <v/>
      </c>
      <c r="BG76" s="58" t="str">
        <f t="shared" si="189"/>
        <v/>
      </c>
      <c r="BH76" s="58" t="str">
        <f t="shared" si="190"/>
        <v/>
      </c>
      <c r="BI76" s="58" t="str">
        <f t="shared" si="191"/>
        <v/>
      </c>
      <c r="BJ76" s="58" t="str">
        <f t="shared" si="192"/>
        <v/>
      </c>
      <c r="BK76" s="58" t="str">
        <f t="shared" si="193"/>
        <v/>
      </c>
      <c r="BL76" s="58" t="str">
        <f t="shared" si="121"/>
        <v/>
      </c>
      <c r="BM76" s="58" t="str">
        <f t="shared" si="122"/>
        <v/>
      </c>
      <c r="BN76" s="58" t="str">
        <f t="shared" si="123"/>
        <v/>
      </c>
      <c r="BO76" s="58" t="str">
        <f t="shared" si="124"/>
        <v/>
      </c>
      <c r="BP76" s="58" t="str">
        <f t="shared" si="125"/>
        <v/>
      </c>
      <c r="BQ76" s="58" t="str">
        <f t="shared" si="126"/>
        <v/>
      </c>
      <c r="BR76" s="58" t="str">
        <f t="shared" si="127"/>
        <v/>
      </c>
      <c r="BS76" s="58" t="str">
        <f t="shared" si="128"/>
        <v/>
      </c>
      <c r="BT76" s="58" t="str">
        <f t="shared" si="129"/>
        <v/>
      </c>
      <c r="BU76" s="58" t="str">
        <f t="shared" si="130"/>
        <v/>
      </c>
      <c r="BV76" s="58" t="str">
        <f t="shared" si="131"/>
        <v/>
      </c>
      <c r="BW76" s="58" t="str">
        <f t="shared" si="132"/>
        <v/>
      </c>
      <c r="BX76" s="58" t="str">
        <f t="shared" si="133"/>
        <v/>
      </c>
      <c r="BY76" s="58" t="str">
        <f t="shared" si="134"/>
        <v/>
      </c>
      <c r="BZ76" s="58" t="str">
        <f t="shared" si="135"/>
        <v/>
      </c>
      <c r="CA76" s="58" t="str">
        <f t="shared" si="136"/>
        <v/>
      </c>
      <c r="CB76" s="58" t="str">
        <f t="shared" si="137"/>
        <v/>
      </c>
      <c r="CC76" s="58" t="str">
        <f t="shared" si="138"/>
        <v/>
      </c>
      <c r="CD76" s="58" t="str">
        <f t="shared" si="194"/>
        <v/>
      </c>
      <c r="CE76" s="58" t="str">
        <f t="shared" si="195"/>
        <v/>
      </c>
      <c r="CF76" s="58" t="str">
        <f t="shared" si="196"/>
        <v/>
      </c>
      <c r="CG76" s="58" t="str">
        <f t="shared" si="197"/>
        <v/>
      </c>
      <c r="CH76" s="58" t="str">
        <f t="shared" si="198"/>
        <v/>
      </c>
      <c r="CI76" s="58" t="str">
        <f t="shared" si="199"/>
        <v/>
      </c>
      <c r="CJ76" s="58" t="str">
        <f t="shared" si="139"/>
        <v/>
      </c>
      <c r="CK76" s="58" t="str">
        <f t="shared" si="140"/>
        <v/>
      </c>
      <c r="CL76" s="58" t="str">
        <f t="shared" si="141"/>
        <v/>
      </c>
      <c r="CM76" s="58" t="str">
        <f t="shared" si="142"/>
        <v/>
      </c>
      <c r="CN76" s="58" t="str">
        <f t="shared" si="143"/>
        <v/>
      </c>
      <c r="CO76" s="58" t="str">
        <f t="shared" si="144"/>
        <v/>
      </c>
      <c r="CP76" s="58" t="str">
        <f t="shared" si="145"/>
        <v/>
      </c>
      <c r="CQ76" s="58" t="str">
        <f t="shared" si="146"/>
        <v/>
      </c>
      <c r="CR76" s="58" t="str">
        <f t="shared" si="147"/>
        <v/>
      </c>
      <c r="CS76" s="58" t="str">
        <f t="shared" si="148"/>
        <v/>
      </c>
      <c r="CT76" s="58" t="str">
        <f t="shared" si="149"/>
        <v/>
      </c>
      <c r="CU76" s="58" t="str">
        <f t="shared" si="150"/>
        <v/>
      </c>
      <c r="CV76" s="58" t="str">
        <f t="shared" si="151"/>
        <v/>
      </c>
      <c r="CW76" s="58" t="str">
        <f t="shared" si="152"/>
        <v/>
      </c>
      <c r="CX76" s="58" t="str">
        <f t="shared" si="153"/>
        <v/>
      </c>
      <c r="CY76" s="58" t="str">
        <f t="shared" si="154"/>
        <v/>
      </c>
      <c r="CZ76" s="58" t="str">
        <f t="shared" si="200"/>
        <v/>
      </c>
      <c r="DA76" s="58" t="str">
        <f t="shared" si="201"/>
        <v/>
      </c>
      <c r="DB76" s="58" t="str">
        <f t="shared" si="202"/>
        <v/>
      </c>
      <c r="DC76" s="58" t="str">
        <f t="shared" si="203"/>
        <v/>
      </c>
      <c r="DD76" s="123" t="s">
        <v>11</v>
      </c>
      <c r="DE76" s="123" t="s">
        <v>48</v>
      </c>
      <c r="DF76" s="123" t="s">
        <v>12</v>
      </c>
    </row>
    <row r="77" spans="1:113" ht="13.5" hidden="1" customHeight="1">
      <c r="A77" s="860"/>
      <c r="B77" s="861"/>
      <c r="C77" s="860"/>
      <c r="D77" s="864"/>
      <c r="E77" s="861"/>
      <c r="F77" s="860"/>
      <c r="G77" s="864"/>
      <c r="H77" s="861"/>
      <c r="I77" s="860"/>
      <c r="J77" s="861"/>
      <c r="K77" s="865"/>
      <c r="L77" s="866"/>
      <c r="M77" s="865"/>
      <c r="N77" s="866"/>
      <c r="O77" s="865"/>
      <c r="P77" s="866"/>
      <c r="Q77" s="860"/>
      <c r="R77" s="861"/>
      <c r="S77" s="860"/>
      <c r="T77" s="861"/>
      <c r="U77" s="862"/>
      <c r="V77" s="863"/>
      <c r="W77" s="860"/>
      <c r="X77" s="864"/>
      <c r="Y77" s="860"/>
      <c r="Z77" s="861"/>
      <c r="AA77" s="860"/>
      <c r="AB77" s="861"/>
      <c r="AC77" s="860"/>
      <c r="AD77" s="861"/>
      <c r="AE77" s="47" t="str">
        <f t="shared" si="208"/>
        <v/>
      </c>
      <c r="AF77" s="47" t="str">
        <f t="shared" si="209"/>
        <v/>
      </c>
      <c r="AG77" s="47" t="str">
        <f t="shared" si="183"/>
        <v/>
      </c>
      <c r="AH77" s="47" t="str">
        <f t="shared" si="184"/>
        <v/>
      </c>
      <c r="AI77" s="47" t="str">
        <f t="shared" si="210"/>
        <v/>
      </c>
      <c r="AJ77" s="47" t="str">
        <f t="shared" si="211"/>
        <v/>
      </c>
      <c r="AK77" s="47" t="str">
        <f t="shared" si="185"/>
        <v/>
      </c>
      <c r="AL77" s="47" t="str">
        <f t="shared" si="186"/>
        <v/>
      </c>
      <c r="AM77" s="58" t="str">
        <f t="shared" si="187"/>
        <v>○</v>
      </c>
      <c r="AN77" s="58" t="str">
        <f t="shared" si="97"/>
        <v/>
      </c>
      <c r="AO77" s="58" t="str">
        <f t="shared" si="98"/>
        <v/>
      </c>
      <c r="AP77" s="58" t="str">
        <f t="shared" si="99"/>
        <v/>
      </c>
      <c r="AQ77" s="58" t="str">
        <f t="shared" si="100"/>
        <v/>
      </c>
      <c r="AR77" s="58" t="str">
        <f t="shared" si="101"/>
        <v/>
      </c>
      <c r="AS77" s="58" t="str">
        <f t="shared" si="102"/>
        <v/>
      </c>
      <c r="AT77" s="58" t="str">
        <f t="shared" si="103"/>
        <v/>
      </c>
      <c r="AU77" s="58" t="str">
        <f t="shared" si="104"/>
        <v/>
      </c>
      <c r="AV77" s="58" t="str">
        <f t="shared" si="105"/>
        <v/>
      </c>
      <c r="AW77" s="58" t="str">
        <f t="shared" si="106"/>
        <v/>
      </c>
      <c r="AX77" s="58" t="str">
        <f t="shared" si="107"/>
        <v/>
      </c>
      <c r="AY77" s="58" t="str">
        <f t="shared" si="108"/>
        <v/>
      </c>
      <c r="AZ77" s="58" t="str">
        <f t="shared" si="109"/>
        <v/>
      </c>
      <c r="BA77" s="58" t="str">
        <f t="shared" si="110"/>
        <v/>
      </c>
      <c r="BB77" s="58" t="str">
        <f t="shared" si="111"/>
        <v/>
      </c>
      <c r="BC77" s="58" t="str">
        <f t="shared" si="112"/>
        <v/>
      </c>
      <c r="BD77" s="58" t="str">
        <f t="shared" si="113"/>
        <v/>
      </c>
      <c r="BE77" s="58" t="str">
        <f t="shared" si="114"/>
        <v/>
      </c>
      <c r="BF77" s="58" t="str">
        <f t="shared" si="188"/>
        <v/>
      </c>
      <c r="BG77" s="58" t="str">
        <f t="shared" si="189"/>
        <v/>
      </c>
      <c r="BH77" s="58" t="str">
        <f t="shared" si="190"/>
        <v/>
      </c>
      <c r="BI77" s="58" t="str">
        <f t="shared" si="191"/>
        <v/>
      </c>
      <c r="BJ77" s="58" t="str">
        <f t="shared" si="192"/>
        <v/>
      </c>
      <c r="BK77" s="58" t="str">
        <f t="shared" si="193"/>
        <v/>
      </c>
      <c r="BL77" s="58" t="str">
        <f t="shared" si="121"/>
        <v/>
      </c>
      <c r="BM77" s="58" t="str">
        <f t="shared" si="122"/>
        <v/>
      </c>
      <c r="BN77" s="58" t="str">
        <f t="shared" si="123"/>
        <v/>
      </c>
      <c r="BO77" s="58" t="str">
        <f t="shared" si="124"/>
        <v/>
      </c>
      <c r="BP77" s="58" t="str">
        <f t="shared" si="125"/>
        <v/>
      </c>
      <c r="BQ77" s="58" t="str">
        <f t="shared" si="126"/>
        <v/>
      </c>
      <c r="BR77" s="58" t="str">
        <f t="shared" si="127"/>
        <v/>
      </c>
      <c r="BS77" s="58" t="str">
        <f t="shared" si="128"/>
        <v/>
      </c>
      <c r="BT77" s="58" t="str">
        <f t="shared" si="129"/>
        <v/>
      </c>
      <c r="BU77" s="58" t="str">
        <f t="shared" si="130"/>
        <v/>
      </c>
      <c r="BV77" s="58" t="str">
        <f t="shared" si="131"/>
        <v/>
      </c>
      <c r="BW77" s="58" t="str">
        <f t="shared" si="132"/>
        <v/>
      </c>
      <c r="BX77" s="58" t="str">
        <f t="shared" si="133"/>
        <v/>
      </c>
      <c r="BY77" s="58" t="str">
        <f t="shared" si="134"/>
        <v/>
      </c>
      <c r="BZ77" s="58" t="str">
        <f t="shared" si="135"/>
        <v/>
      </c>
      <c r="CA77" s="58" t="str">
        <f t="shared" si="136"/>
        <v/>
      </c>
      <c r="CB77" s="58" t="str">
        <f t="shared" si="137"/>
        <v/>
      </c>
      <c r="CC77" s="58" t="str">
        <f t="shared" si="138"/>
        <v/>
      </c>
      <c r="CD77" s="58" t="str">
        <f t="shared" si="194"/>
        <v/>
      </c>
      <c r="CE77" s="58" t="str">
        <f t="shared" si="195"/>
        <v/>
      </c>
      <c r="CF77" s="58" t="str">
        <f t="shared" si="196"/>
        <v/>
      </c>
      <c r="CG77" s="58" t="str">
        <f t="shared" si="197"/>
        <v/>
      </c>
      <c r="CH77" s="58" t="str">
        <f t="shared" si="198"/>
        <v/>
      </c>
      <c r="CI77" s="58" t="str">
        <f t="shared" si="199"/>
        <v/>
      </c>
      <c r="CJ77" s="58" t="str">
        <f t="shared" si="139"/>
        <v/>
      </c>
      <c r="CK77" s="58" t="str">
        <f t="shared" si="140"/>
        <v/>
      </c>
      <c r="CL77" s="58" t="str">
        <f t="shared" si="141"/>
        <v/>
      </c>
      <c r="CM77" s="58" t="str">
        <f t="shared" si="142"/>
        <v/>
      </c>
      <c r="CN77" s="58" t="str">
        <f t="shared" si="143"/>
        <v/>
      </c>
      <c r="CO77" s="58" t="str">
        <f t="shared" si="144"/>
        <v/>
      </c>
      <c r="CP77" s="58" t="str">
        <f t="shared" si="145"/>
        <v/>
      </c>
      <c r="CQ77" s="58" t="str">
        <f t="shared" si="146"/>
        <v/>
      </c>
      <c r="CR77" s="58" t="str">
        <f t="shared" si="147"/>
        <v/>
      </c>
      <c r="CS77" s="58" t="str">
        <f t="shared" si="148"/>
        <v/>
      </c>
      <c r="CT77" s="58" t="str">
        <f t="shared" si="149"/>
        <v/>
      </c>
      <c r="CU77" s="58" t="str">
        <f t="shared" si="150"/>
        <v/>
      </c>
      <c r="CV77" s="58" t="str">
        <f t="shared" si="151"/>
        <v/>
      </c>
      <c r="CW77" s="58" t="str">
        <f t="shared" si="152"/>
        <v/>
      </c>
      <c r="CX77" s="58" t="str">
        <f t="shared" si="153"/>
        <v/>
      </c>
      <c r="CY77" s="58" t="str">
        <f t="shared" si="154"/>
        <v/>
      </c>
      <c r="CZ77" s="58" t="str">
        <f t="shared" si="200"/>
        <v/>
      </c>
      <c r="DA77" s="58" t="str">
        <f t="shared" si="201"/>
        <v/>
      </c>
      <c r="DB77" s="58" t="str">
        <f t="shared" si="202"/>
        <v/>
      </c>
      <c r="DC77" s="58" t="str">
        <f t="shared" si="203"/>
        <v/>
      </c>
      <c r="DD77" s="60" t="s">
        <v>46</v>
      </c>
      <c r="DE77" s="123" t="s">
        <v>47</v>
      </c>
      <c r="DF77" s="123" t="s">
        <v>261</v>
      </c>
    </row>
    <row r="78" spans="1:113" ht="13.5" hidden="1" customHeight="1">
      <c r="A78" s="860"/>
      <c r="B78" s="861"/>
      <c r="C78" s="860"/>
      <c r="D78" s="864"/>
      <c r="E78" s="861"/>
      <c r="F78" s="860"/>
      <c r="G78" s="864"/>
      <c r="H78" s="861"/>
      <c r="I78" s="860"/>
      <c r="J78" s="861"/>
      <c r="K78" s="865"/>
      <c r="L78" s="866"/>
      <c r="M78" s="865"/>
      <c r="N78" s="866"/>
      <c r="O78" s="865"/>
      <c r="P78" s="866"/>
      <c r="Q78" s="860"/>
      <c r="R78" s="861"/>
      <c r="S78" s="860"/>
      <c r="T78" s="861"/>
      <c r="U78" s="862"/>
      <c r="V78" s="863"/>
      <c r="W78" s="860"/>
      <c r="X78" s="864"/>
      <c r="Y78" s="860"/>
      <c r="Z78" s="861"/>
      <c r="AA78" s="860"/>
      <c r="AB78" s="861"/>
      <c r="AC78" s="860"/>
      <c r="AD78" s="861"/>
      <c r="AE78" s="47" t="str">
        <f t="shared" si="208"/>
        <v/>
      </c>
      <c r="AF78" s="47" t="str">
        <f t="shared" si="209"/>
        <v/>
      </c>
      <c r="AG78" s="47" t="str">
        <f t="shared" si="183"/>
        <v/>
      </c>
      <c r="AH78" s="47" t="str">
        <f t="shared" si="184"/>
        <v/>
      </c>
      <c r="AI78" s="47" t="str">
        <f t="shared" si="210"/>
        <v/>
      </c>
      <c r="AJ78" s="47" t="str">
        <f t="shared" si="211"/>
        <v/>
      </c>
      <c r="AK78" s="47" t="str">
        <f t="shared" si="185"/>
        <v/>
      </c>
      <c r="AL78" s="47" t="str">
        <f t="shared" si="186"/>
        <v/>
      </c>
      <c r="AM78" s="58" t="str">
        <f t="shared" si="187"/>
        <v>○</v>
      </c>
      <c r="AN78" s="58" t="str">
        <f t="shared" si="97"/>
        <v/>
      </c>
      <c r="AO78" s="58" t="str">
        <f t="shared" si="98"/>
        <v/>
      </c>
      <c r="AP78" s="58" t="str">
        <f t="shared" si="99"/>
        <v/>
      </c>
      <c r="AQ78" s="58" t="str">
        <f t="shared" si="100"/>
        <v/>
      </c>
      <c r="AR78" s="58" t="str">
        <f t="shared" si="101"/>
        <v/>
      </c>
      <c r="AS78" s="58" t="str">
        <f t="shared" si="102"/>
        <v/>
      </c>
      <c r="AT78" s="58" t="str">
        <f t="shared" si="103"/>
        <v/>
      </c>
      <c r="AU78" s="58" t="str">
        <f t="shared" si="104"/>
        <v/>
      </c>
      <c r="AV78" s="58" t="str">
        <f t="shared" si="105"/>
        <v/>
      </c>
      <c r="AW78" s="58" t="str">
        <f t="shared" si="106"/>
        <v/>
      </c>
      <c r="AX78" s="58" t="str">
        <f t="shared" si="107"/>
        <v/>
      </c>
      <c r="AY78" s="58" t="str">
        <f t="shared" si="108"/>
        <v/>
      </c>
      <c r="AZ78" s="58" t="str">
        <f t="shared" si="109"/>
        <v/>
      </c>
      <c r="BA78" s="58" t="str">
        <f t="shared" si="110"/>
        <v/>
      </c>
      <c r="BB78" s="58" t="str">
        <f t="shared" si="111"/>
        <v/>
      </c>
      <c r="BC78" s="58" t="str">
        <f t="shared" si="112"/>
        <v/>
      </c>
      <c r="BD78" s="58" t="str">
        <f t="shared" si="113"/>
        <v/>
      </c>
      <c r="BE78" s="58" t="str">
        <f t="shared" si="114"/>
        <v/>
      </c>
      <c r="BF78" s="58" t="str">
        <f t="shared" si="188"/>
        <v/>
      </c>
      <c r="BG78" s="58" t="str">
        <f t="shared" si="189"/>
        <v/>
      </c>
      <c r="BH78" s="58" t="str">
        <f t="shared" si="190"/>
        <v/>
      </c>
      <c r="BI78" s="58" t="str">
        <f t="shared" si="191"/>
        <v/>
      </c>
      <c r="BJ78" s="58" t="str">
        <f t="shared" si="192"/>
        <v/>
      </c>
      <c r="BK78" s="58" t="str">
        <f t="shared" si="193"/>
        <v/>
      </c>
      <c r="BL78" s="58" t="str">
        <f t="shared" si="121"/>
        <v/>
      </c>
      <c r="BM78" s="58" t="str">
        <f t="shared" si="122"/>
        <v/>
      </c>
      <c r="BN78" s="58" t="str">
        <f t="shared" si="123"/>
        <v/>
      </c>
      <c r="BO78" s="58" t="str">
        <f t="shared" si="124"/>
        <v/>
      </c>
      <c r="BP78" s="58" t="str">
        <f t="shared" si="125"/>
        <v/>
      </c>
      <c r="BQ78" s="58" t="str">
        <f t="shared" si="126"/>
        <v/>
      </c>
      <c r="BR78" s="58" t="str">
        <f t="shared" si="127"/>
        <v/>
      </c>
      <c r="BS78" s="58" t="str">
        <f t="shared" si="128"/>
        <v/>
      </c>
      <c r="BT78" s="58" t="str">
        <f t="shared" si="129"/>
        <v/>
      </c>
      <c r="BU78" s="58" t="str">
        <f t="shared" si="130"/>
        <v/>
      </c>
      <c r="BV78" s="58" t="str">
        <f t="shared" si="131"/>
        <v/>
      </c>
      <c r="BW78" s="58" t="str">
        <f t="shared" si="132"/>
        <v/>
      </c>
      <c r="BX78" s="58" t="str">
        <f t="shared" si="133"/>
        <v/>
      </c>
      <c r="BY78" s="58" t="str">
        <f t="shared" si="134"/>
        <v/>
      </c>
      <c r="BZ78" s="58" t="str">
        <f t="shared" si="135"/>
        <v/>
      </c>
      <c r="CA78" s="58" t="str">
        <f t="shared" si="136"/>
        <v/>
      </c>
      <c r="CB78" s="58" t="str">
        <f t="shared" si="137"/>
        <v/>
      </c>
      <c r="CC78" s="58" t="str">
        <f t="shared" si="138"/>
        <v/>
      </c>
      <c r="CD78" s="58" t="str">
        <f t="shared" si="194"/>
        <v/>
      </c>
      <c r="CE78" s="58" t="str">
        <f t="shared" si="195"/>
        <v/>
      </c>
      <c r="CF78" s="58" t="str">
        <f t="shared" si="196"/>
        <v/>
      </c>
      <c r="CG78" s="58" t="str">
        <f t="shared" si="197"/>
        <v/>
      </c>
      <c r="CH78" s="58" t="str">
        <f t="shared" si="198"/>
        <v/>
      </c>
      <c r="CI78" s="58" t="str">
        <f t="shared" si="199"/>
        <v/>
      </c>
      <c r="CJ78" s="58" t="str">
        <f t="shared" si="139"/>
        <v/>
      </c>
      <c r="CK78" s="58" t="str">
        <f t="shared" si="140"/>
        <v/>
      </c>
      <c r="CL78" s="58" t="str">
        <f t="shared" si="141"/>
        <v/>
      </c>
      <c r="CM78" s="58" t="str">
        <f t="shared" si="142"/>
        <v/>
      </c>
      <c r="CN78" s="58" t="str">
        <f t="shared" si="143"/>
        <v/>
      </c>
      <c r="CO78" s="58" t="str">
        <f t="shared" si="144"/>
        <v/>
      </c>
      <c r="CP78" s="58" t="str">
        <f t="shared" si="145"/>
        <v/>
      </c>
      <c r="CQ78" s="58" t="str">
        <f t="shared" si="146"/>
        <v/>
      </c>
      <c r="CR78" s="58" t="str">
        <f t="shared" si="147"/>
        <v/>
      </c>
      <c r="CS78" s="58" t="str">
        <f t="shared" si="148"/>
        <v/>
      </c>
      <c r="CT78" s="58" t="str">
        <f t="shared" si="149"/>
        <v/>
      </c>
      <c r="CU78" s="58" t="str">
        <f t="shared" si="150"/>
        <v/>
      </c>
      <c r="CV78" s="58" t="str">
        <f t="shared" si="151"/>
        <v/>
      </c>
      <c r="CW78" s="58" t="str">
        <f t="shared" si="152"/>
        <v/>
      </c>
      <c r="CX78" s="58" t="str">
        <f t="shared" si="153"/>
        <v/>
      </c>
      <c r="CY78" s="58" t="str">
        <f t="shared" si="154"/>
        <v/>
      </c>
      <c r="CZ78" s="58" t="str">
        <f t="shared" si="200"/>
        <v/>
      </c>
      <c r="DA78" s="58" t="str">
        <f t="shared" si="201"/>
        <v/>
      </c>
      <c r="DB78" s="58" t="str">
        <f t="shared" si="202"/>
        <v/>
      </c>
      <c r="DC78" s="58" t="str">
        <f t="shared" si="203"/>
        <v/>
      </c>
      <c r="DD78" s="60"/>
      <c r="DE78" s="123" t="s">
        <v>57</v>
      </c>
    </row>
    <row r="79" spans="1:113" ht="13.5" hidden="1" customHeight="1">
      <c r="A79" s="860"/>
      <c r="B79" s="861"/>
      <c r="C79" s="860"/>
      <c r="D79" s="864"/>
      <c r="E79" s="861"/>
      <c r="F79" s="860"/>
      <c r="G79" s="864"/>
      <c r="H79" s="861"/>
      <c r="I79" s="860"/>
      <c r="J79" s="861"/>
      <c r="K79" s="865"/>
      <c r="L79" s="866"/>
      <c r="M79" s="865"/>
      <c r="N79" s="866"/>
      <c r="O79" s="865"/>
      <c r="P79" s="866"/>
      <c r="Q79" s="860"/>
      <c r="R79" s="861"/>
      <c r="S79" s="860"/>
      <c r="T79" s="861"/>
      <c r="U79" s="862"/>
      <c r="V79" s="863"/>
      <c r="W79" s="860"/>
      <c r="X79" s="864"/>
      <c r="Y79" s="860"/>
      <c r="Z79" s="861"/>
      <c r="AA79" s="860"/>
      <c r="AB79" s="861"/>
      <c r="AC79" s="860"/>
      <c r="AD79" s="861"/>
      <c r="AE79" s="47" t="str">
        <f t="shared" si="208"/>
        <v/>
      </c>
      <c r="AF79" s="47" t="str">
        <f t="shared" si="209"/>
        <v/>
      </c>
      <c r="AG79" s="47" t="str">
        <f t="shared" si="183"/>
        <v/>
      </c>
      <c r="AH79" s="47" t="str">
        <f t="shared" si="184"/>
        <v/>
      </c>
      <c r="AI79" s="47" t="str">
        <f t="shared" si="210"/>
        <v/>
      </c>
      <c r="AJ79" s="47" t="str">
        <f t="shared" si="211"/>
        <v/>
      </c>
      <c r="AK79" s="47" t="str">
        <f t="shared" si="185"/>
        <v/>
      </c>
      <c r="AL79" s="47" t="str">
        <f t="shared" si="186"/>
        <v/>
      </c>
      <c r="AM79" s="58" t="str">
        <f t="shared" si="187"/>
        <v>○</v>
      </c>
      <c r="AN79" s="58" t="str">
        <f t="shared" si="97"/>
        <v/>
      </c>
      <c r="AO79" s="58" t="str">
        <f t="shared" si="98"/>
        <v/>
      </c>
      <c r="AP79" s="58" t="str">
        <f t="shared" si="99"/>
        <v/>
      </c>
      <c r="AQ79" s="58" t="str">
        <f t="shared" si="100"/>
        <v/>
      </c>
      <c r="AR79" s="58" t="str">
        <f t="shared" si="101"/>
        <v/>
      </c>
      <c r="AS79" s="58" t="str">
        <f t="shared" si="102"/>
        <v/>
      </c>
      <c r="AT79" s="58" t="str">
        <f t="shared" si="103"/>
        <v/>
      </c>
      <c r="AU79" s="58" t="str">
        <f t="shared" si="104"/>
        <v/>
      </c>
      <c r="AV79" s="58" t="str">
        <f t="shared" si="105"/>
        <v/>
      </c>
      <c r="AW79" s="58" t="str">
        <f t="shared" si="106"/>
        <v/>
      </c>
      <c r="AX79" s="58" t="str">
        <f t="shared" si="107"/>
        <v/>
      </c>
      <c r="AY79" s="58" t="str">
        <f t="shared" si="108"/>
        <v/>
      </c>
      <c r="AZ79" s="58" t="str">
        <f t="shared" si="109"/>
        <v/>
      </c>
      <c r="BA79" s="58" t="str">
        <f t="shared" si="110"/>
        <v/>
      </c>
      <c r="BB79" s="58" t="str">
        <f t="shared" si="111"/>
        <v/>
      </c>
      <c r="BC79" s="58" t="str">
        <f t="shared" si="112"/>
        <v/>
      </c>
      <c r="BD79" s="58" t="str">
        <f t="shared" si="113"/>
        <v/>
      </c>
      <c r="BE79" s="58" t="str">
        <f t="shared" si="114"/>
        <v/>
      </c>
      <c r="BF79" s="58" t="str">
        <f t="shared" si="188"/>
        <v/>
      </c>
      <c r="BG79" s="58" t="str">
        <f t="shared" si="189"/>
        <v/>
      </c>
      <c r="BH79" s="58" t="str">
        <f t="shared" si="190"/>
        <v/>
      </c>
      <c r="BI79" s="58" t="str">
        <f t="shared" si="191"/>
        <v/>
      </c>
      <c r="BJ79" s="58" t="str">
        <f t="shared" si="192"/>
        <v/>
      </c>
      <c r="BK79" s="58" t="str">
        <f t="shared" si="193"/>
        <v/>
      </c>
      <c r="BL79" s="58" t="str">
        <f t="shared" si="121"/>
        <v/>
      </c>
      <c r="BM79" s="58" t="str">
        <f t="shared" si="122"/>
        <v/>
      </c>
      <c r="BN79" s="58" t="str">
        <f t="shared" si="123"/>
        <v/>
      </c>
      <c r="BO79" s="58" t="str">
        <f t="shared" si="124"/>
        <v/>
      </c>
      <c r="BP79" s="58" t="str">
        <f t="shared" si="125"/>
        <v/>
      </c>
      <c r="BQ79" s="58" t="str">
        <f t="shared" si="126"/>
        <v/>
      </c>
      <c r="BR79" s="58" t="str">
        <f t="shared" si="127"/>
        <v/>
      </c>
      <c r="BS79" s="58" t="str">
        <f t="shared" si="128"/>
        <v/>
      </c>
      <c r="BT79" s="58" t="str">
        <f t="shared" si="129"/>
        <v/>
      </c>
      <c r="BU79" s="58" t="str">
        <f t="shared" si="130"/>
        <v/>
      </c>
      <c r="BV79" s="58" t="str">
        <f t="shared" si="131"/>
        <v/>
      </c>
      <c r="BW79" s="58" t="str">
        <f t="shared" si="132"/>
        <v/>
      </c>
      <c r="BX79" s="58" t="str">
        <f t="shared" si="133"/>
        <v/>
      </c>
      <c r="BY79" s="58" t="str">
        <f t="shared" si="134"/>
        <v/>
      </c>
      <c r="BZ79" s="58" t="str">
        <f t="shared" si="135"/>
        <v/>
      </c>
      <c r="CA79" s="58" t="str">
        <f t="shared" si="136"/>
        <v/>
      </c>
      <c r="CB79" s="58" t="str">
        <f t="shared" si="137"/>
        <v/>
      </c>
      <c r="CC79" s="58" t="str">
        <f t="shared" si="138"/>
        <v/>
      </c>
      <c r="CD79" s="58" t="str">
        <f t="shared" si="194"/>
        <v/>
      </c>
      <c r="CE79" s="58" t="str">
        <f t="shared" si="195"/>
        <v/>
      </c>
      <c r="CF79" s="58" t="str">
        <f t="shared" si="196"/>
        <v/>
      </c>
      <c r="CG79" s="58" t="str">
        <f t="shared" si="197"/>
        <v/>
      </c>
      <c r="CH79" s="58" t="str">
        <f t="shared" si="198"/>
        <v/>
      </c>
      <c r="CI79" s="58" t="str">
        <f t="shared" si="199"/>
        <v/>
      </c>
      <c r="CJ79" s="58" t="str">
        <f t="shared" si="139"/>
        <v/>
      </c>
      <c r="CK79" s="58" t="str">
        <f t="shared" si="140"/>
        <v/>
      </c>
      <c r="CL79" s="58" t="str">
        <f t="shared" si="141"/>
        <v/>
      </c>
      <c r="CM79" s="58" t="str">
        <f t="shared" si="142"/>
        <v/>
      </c>
      <c r="CN79" s="58" t="str">
        <f t="shared" si="143"/>
        <v/>
      </c>
      <c r="CO79" s="58" t="str">
        <f t="shared" si="144"/>
        <v/>
      </c>
      <c r="CP79" s="58" t="str">
        <f t="shared" si="145"/>
        <v/>
      </c>
      <c r="CQ79" s="58" t="str">
        <f t="shared" si="146"/>
        <v/>
      </c>
      <c r="CR79" s="58" t="str">
        <f t="shared" si="147"/>
        <v/>
      </c>
      <c r="CS79" s="58" t="str">
        <f t="shared" si="148"/>
        <v/>
      </c>
      <c r="CT79" s="58" t="str">
        <f t="shared" si="149"/>
        <v/>
      </c>
      <c r="CU79" s="58" t="str">
        <f t="shared" si="150"/>
        <v/>
      </c>
      <c r="CV79" s="58" t="str">
        <f t="shared" si="151"/>
        <v/>
      </c>
      <c r="CW79" s="58" t="str">
        <f t="shared" si="152"/>
        <v/>
      </c>
      <c r="CX79" s="58" t="str">
        <f t="shared" si="153"/>
        <v/>
      </c>
      <c r="CY79" s="58" t="str">
        <f t="shared" si="154"/>
        <v/>
      </c>
      <c r="CZ79" s="58" t="str">
        <f t="shared" si="200"/>
        <v/>
      </c>
      <c r="DA79" s="58" t="str">
        <f t="shared" si="201"/>
        <v/>
      </c>
      <c r="DB79" s="58" t="str">
        <f t="shared" si="202"/>
        <v/>
      </c>
      <c r="DC79" s="58" t="str">
        <f t="shared" si="203"/>
        <v/>
      </c>
      <c r="DD79" s="60"/>
      <c r="DE79" s="123" t="s">
        <v>44</v>
      </c>
    </row>
    <row r="80" spans="1:113" ht="13.5" hidden="1" customHeight="1">
      <c r="A80" s="860"/>
      <c r="B80" s="861"/>
      <c r="C80" s="860"/>
      <c r="D80" s="864"/>
      <c r="E80" s="861"/>
      <c r="F80" s="867"/>
      <c r="G80" s="868"/>
      <c r="H80" s="869"/>
      <c r="I80" s="860"/>
      <c r="J80" s="861"/>
      <c r="K80" s="865"/>
      <c r="L80" s="866"/>
      <c r="M80" s="865"/>
      <c r="N80" s="866"/>
      <c r="O80" s="865"/>
      <c r="P80" s="866"/>
      <c r="Q80" s="860"/>
      <c r="R80" s="861"/>
      <c r="S80" s="860"/>
      <c r="T80" s="861"/>
      <c r="U80" s="862"/>
      <c r="V80" s="863"/>
      <c r="W80" s="860"/>
      <c r="X80" s="864"/>
      <c r="Y80" s="860"/>
      <c r="Z80" s="861"/>
      <c r="AA80" s="860"/>
      <c r="AB80" s="861"/>
      <c r="AC80" s="860"/>
      <c r="AD80" s="861"/>
      <c r="AE80" s="47" t="str">
        <f>IF(AND(Q80="○",O80="",Y80=""),"A","")</f>
        <v/>
      </c>
      <c r="AF80" s="47" t="str">
        <f>IF(AND(Q80="○",O80="",Y80="○"),"B","")</f>
        <v/>
      </c>
      <c r="AG80" s="47" t="str">
        <f t="shared" si="183"/>
        <v/>
      </c>
      <c r="AH80" s="47" t="str">
        <f t="shared" si="184"/>
        <v/>
      </c>
      <c r="AI80" s="47" t="str">
        <f>IF(AND(S80="○",O80="",Y80=""),"E","")</f>
        <v/>
      </c>
      <c r="AJ80" s="47" t="str">
        <f>IF(AND(S80="○",O80="",Y80="○"),"F","")</f>
        <v/>
      </c>
      <c r="AK80" s="47" t="str">
        <f t="shared" si="185"/>
        <v/>
      </c>
      <c r="AL80" s="47" t="str">
        <f t="shared" si="186"/>
        <v/>
      </c>
      <c r="AM80" s="58" t="str">
        <f t="shared" si="187"/>
        <v>○</v>
      </c>
      <c r="AN80" s="58" t="str">
        <f>IF(AND($I80="５歳",$M80="標準",$O80="",$Y80="",$AM80="○"),"○","")</f>
        <v/>
      </c>
      <c r="AO80" s="58" t="str">
        <f>IF(AND($I80="４歳",$M80="標準",$O80="",$Y80="",$AM80="○"),"○","")</f>
        <v/>
      </c>
      <c r="AP80" s="58" t="str">
        <f>IF(AND($I80="３歳",$M80="標準",$O80="",$Y80="",$AM80="○"),"○","")</f>
        <v/>
      </c>
      <c r="AQ80" s="58" t="str">
        <f>IF(AND($I80="２歳",$M80="標準",$O80="",$Y80="",$AM80="○"),"○","")</f>
        <v/>
      </c>
      <c r="AR80" s="58" t="str">
        <f>IF(AND($I80="１歳",$M80="標準",$O80="",$Y80="",$AM80="○"),"○","")</f>
        <v/>
      </c>
      <c r="AS80" s="58" t="str">
        <f>IF(AND($I80="乳児",$M80="標準",$O80="",$Y80="",$AM80="○"),"○","")</f>
        <v/>
      </c>
      <c r="AT80" s="58" t="str">
        <f>IF(AND($I80="５歳",$M80="標準",$O80="",$Y80="○",$AM80="○"),"○","")</f>
        <v/>
      </c>
      <c r="AU80" s="58" t="str">
        <f>IF(AND($I80="４歳",$M80="標準",$O80="",$Y80="○",$AM80="○"),"○","")</f>
        <v/>
      </c>
      <c r="AV80" s="58" t="str">
        <f>IF(AND($I80="３歳",$M80="標準",$O80="",$Y80="○",$AM80="○"),"○","")</f>
        <v/>
      </c>
      <c r="AW80" s="58" t="str">
        <f>IF(AND($I80="５歳",$M80="標準",$O80="○",$Y80="",$AM80="○"),"○","")</f>
        <v/>
      </c>
      <c r="AX80" s="58" t="str">
        <f>IF(AND($I80="４歳",$M80="標準",$O80="○",$Y80="",$AM80="○"),"○","")</f>
        <v/>
      </c>
      <c r="AY80" s="58" t="str">
        <f>IF(AND($I80="３歳",$M80="標準",$O80="○",$Y80="",$AM80="○"),"○","")</f>
        <v/>
      </c>
      <c r="AZ80" s="58" t="str">
        <f>IF(AND($I80="２歳",$M80="標準",$O80="○",$Y80="",$AM80="○"),"○","")</f>
        <v/>
      </c>
      <c r="BA80" s="58" t="str">
        <f>IF(AND($I80="１歳",$M80="標準",$O80="○",$Y80="",$AM80="○"),"○","")</f>
        <v/>
      </c>
      <c r="BB80" s="58" t="str">
        <f>IF(AND($I80="乳児",$M80="標準",$O80="○",$Y80="",$AM80="○"),"○","")</f>
        <v/>
      </c>
      <c r="BC80" s="58" t="str">
        <f>IF(AND($I80="５歳",$M80="標準",$O80="○",$Y80="○",$AM80="○"),"○","")</f>
        <v/>
      </c>
      <c r="BD80" s="58" t="str">
        <f>IF(AND($I80="４歳",$M80="標準",$O80="○",$Y80="○",$AM80="○"),"○","")</f>
        <v/>
      </c>
      <c r="BE80" s="58" t="str">
        <f>IF(AND($I80="３歳",$M80="標準",$O80="○",$Y80="○",$AM80="○"),"○","")</f>
        <v/>
      </c>
      <c r="BF80" s="58" t="str">
        <f t="shared" si="188"/>
        <v/>
      </c>
      <c r="BG80" s="58" t="str">
        <f t="shared" si="189"/>
        <v/>
      </c>
      <c r="BH80" s="58" t="str">
        <f t="shared" si="190"/>
        <v/>
      </c>
      <c r="BI80" s="58" t="str">
        <f t="shared" si="191"/>
        <v/>
      </c>
      <c r="BJ80" s="58" t="str">
        <f t="shared" si="192"/>
        <v/>
      </c>
      <c r="BK80" s="58" t="str">
        <f t="shared" si="193"/>
        <v/>
      </c>
      <c r="BL80" s="58" t="str">
        <f t="shared" si="121"/>
        <v/>
      </c>
      <c r="BM80" s="58" t="str">
        <f t="shared" si="122"/>
        <v/>
      </c>
      <c r="BN80" s="58" t="str">
        <f t="shared" si="123"/>
        <v/>
      </c>
      <c r="BO80" s="58" t="str">
        <f t="shared" si="124"/>
        <v/>
      </c>
      <c r="BP80" s="58" t="str">
        <f t="shared" si="125"/>
        <v/>
      </c>
      <c r="BQ80" s="58" t="str">
        <f t="shared" si="126"/>
        <v/>
      </c>
      <c r="BR80" s="58" t="str">
        <f t="shared" si="127"/>
        <v/>
      </c>
      <c r="BS80" s="58" t="str">
        <f t="shared" si="128"/>
        <v/>
      </c>
      <c r="BT80" s="58" t="str">
        <f t="shared" si="129"/>
        <v/>
      </c>
      <c r="BU80" s="58" t="str">
        <f t="shared" si="130"/>
        <v/>
      </c>
      <c r="BV80" s="58" t="str">
        <f t="shared" si="131"/>
        <v/>
      </c>
      <c r="BW80" s="58" t="str">
        <f t="shared" si="132"/>
        <v/>
      </c>
      <c r="BX80" s="58" t="str">
        <f t="shared" si="133"/>
        <v/>
      </c>
      <c r="BY80" s="58" t="str">
        <f t="shared" si="134"/>
        <v/>
      </c>
      <c r="BZ80" s="58" t="str">
        <f t="shared" si="135"/>
        <v/>
      </c>
      <c r="CA80" s="58" t="str">
        <f t="shared" si="136"/>
        <v/>
      </c>
      <c r="CB80" s="58" t="str">
        <f t="shared" si="137"/>
        <v/>
      </c>
      <c r="CC80" s="58" t="str">
        <f t="shared" si="138"/>
        <v/>
      </c>
      <c r="CD80" s="58" t="str">
        <f t="shared" si="194"/>
        <v/>
      </c>
      <c r="CE80" s="58" t="str">
        <f t="shared" si="195"/>
        <v/>
      </c>
      <c r="CF80" s="58" t="str">
        <f t="shared" si="196"/>
        <v/>
      </c>
      <c r="CG80" s="58" t="str">
        <f t="shared" si="197"/>
        <v/>
      </c>
      <c r="CH80" s="58" t="str">
        <f t="shared" si="198"/>
        <v/>
      </c>
      <c r="CI80" s="58" t="str">
        <f t="shared" si="199"/>
        <v/>
      </c>
      <c r="CJ80" s="58" t="str">
        <f t="shared" si="139"/>
        <v/>
      </c>
      <c r="CK80" s="58" t="str">
        <f t="shared" si="140"/>
        <v/>
      </c>
      <c r="CL80" s="58" t="str">
        <f t="shared" si="141"/>
        <v/>
      </c>
      <c r="CM80" s="58" t="str">
        <f t="shared" si="142"/>
        <v/>
      </c>
      <c r="CN80" s="58" t="str">
        <f t="shared" si="143"/>
        <v/>
      </c>
      <c r="CO80" s="58" t="str">
        <f t="shared" si="144"/>
        <v/>
      </c>
      <c r="CP80" s="58" t="str">
        <f t="shared" si="145"/>
        <v/>
      </c>
      <c r="CQ80" s="58" t="str">
        <f t="shared" si="146"/>
        <v/>
      </c>
      <c r="CR80" s="58" t="str">
        <f t="shared" si="147"/>
        <v/>
      </c>
      <c r="CS80" s="58" t="str">
        <f t="shared" si="148"/>
        <v/>
      </c>
      <c r="CT80" s="58" t="str">
        <f t="shared" si="149"/>
        <v/>
      </c>
      <c r="CU80" s="58" t="str">
        <f t="shared" si="150"/>
        <v/>
      </c>
      <c r="CV80" s="58" t="str">
        <f t="shared" si="151"/>
        <v/>
      </c>
      <c r="CW80" s="58" t="str">
        <f t="shared" si="152"/>
        <v/>
      </c>
      <c r="CX80" s="58" t="str">
        <f t="shared" si="153"/>
        <v/>
      </c>
      <c r="CY80" s="58" t="str">
        <f t="shared" si="154"/>
        <v/>
      </c>
      <c r="CZ80" s="58" t="str">
        <f t="shared" si="200"/>
        <v/>
      </c>
      <c r="DA80" s="58" t="str">
        <f t="shared" si="201"/>
        <v/>
      </c>
      <c r="DB80" s="58" t="str">
        <f t="shared" si="202"/>
        <v/>
      </c>
      <c r="DC80" s="58" t="str">
        <f t="shared" si="203"/>
        <v/>
      </c>
      <c r="DD80" s="59" t="s">
        <v>148</v>
      </c>
      <c r="DE80" s="59" t="s">
        <v>59</v>
      </c>
      <c r="DF80" s="60" t="s">
        <v>60</v>
      </c>
      <c r="DG80" s="123" t="s">
        <v>41</v>
      </c>
      <c r="DH80" s="123" t="s">
        <v>42</v>
      </c>
      <c r="DI80" s="123" t="s">
        <v>43</v>
      </c>
    </row>
    <row r="81" spans="1:133" ht="13.5" hidden="1" customHeight="1">
      <c r="A81" s="860"/>
      <c r="B81" s="861"/>
      <c r="C81" s="860"/>
      <c r="D81" s="864"/>
      <c r="E81" s="861"/>
      <c r="F81" s="860"/>
      <c r="G81" s="864"/>
      <c r="H81" s="861"/>
      <c r="I81" s="860"/>
      <c r="J81" s="861"/>
      <c r="K81" s="865"/>
      <c r="L81" s="866"/>
      <c r="M81" s="865"/>
      <c r="N81" s="866"/>
      <c r="O81" s="865"/>
      <c r="P81" s="866"/>
      <c r="Q81" s="860"/>
      <c r="R81" s="861"/>
      <c r="S81" s="860"/>
      <c r="T81" s="861"/>
      <c r="U81" s="862"/>
      <c r="V81" s="863"/>
      <c r="W81" s="860"/>
      <c r="X81" s="864"/>
      <c r="Y81" s="860"/>
      <c r="Z81" s="861"/>
      <c r="AA81" s="860"/>
      <c r="AB81" s="861"/>
      <c r="AC81" s="860"/>
      <c r="AD81" s="861"/>
      <c r="AE81" s="47" t="str">
        <f t="shared" ref="AE81:AE84" si="212">IF(AND(Q81="○",O81="",Y81=""),"A","")</f>
        <v/>
      </c>
      <c r="AF81" s="47" t="str">
        <f t="shared" ref="AF81:AF84" si="213">IF(AND(Q81="○",O81="",Y81="○"),"B","")</f>
        <v/>
      </c>
      <c r="AG81" s="47" t="str">
        <f t="shared" si="183"/>
        <v/>
      </c>
      <c r="AH81" s="47" t="str">
        <f t="shared" si="184"/>
        <v/>
      </c>
      <c r="AI81" s="47" t="str">
        <f t="shared" ref="AI81:AI84" si="214">IF(AND(S81="○",O81="",Y81=""),"E","")</f>
        <v/>
      </c>
      <c r="AJ81" s="47" t="str">
        <f t="shared" ref="AJ81:AJ84" si="215">IF(AND(S81="○",O81="",Y81="○"),"F","")</f>
        <v/>
      </c>
      <c r="AK81" s="47" t="str">
        <f t="shared" si="185"/>
        <v/>
      </c>
      <c r="AL81" s="47" t="str">
        <f t="shared" si="186"/>
        <v/>
      </c>
      <c r="AM81" s="58" t="str">
        <f t="shared" si="187"/>
        <v>○</v>
      </c>
      <c r="AN81" s="58" t="str">
        <f t="shared" si="97"/>
        <v/>
      </c>
      <c r="AO81" s="58" t="str">
        <f t="shared" si="98"/>
        <v/>
      </c>
      <c r="AP81" s="58" t="str">
        <f t="shared" si="99"/>
        <v/>
      </c>
      <c r="AQ81" s="58" t="str">
        <f t="shared" si="100"/>
        <v/>
      </c>
      <c r="AR81" s="58" t="str">
        <f t="shared" si="101"/>
        <v/>
      </c>
      <c r="AS81" s="58" t="str">
        <f t="shared" si="102"/>
        <v/>
      </c>
      <c r="AT81" s="58" t="str">
        <f t="shared" si="103"/>
        <v/>
      </c>
      <c r="AU81" s="58" t="str">
        <f t="shared" si="104"/>
        <v/>
      </c>
      <c r="AV81" s="58" t="str">
        <f t="shared" si="105"/>
        <v/>
      </c>
      <c r="AW81" s="58" t="str">
        <f t="shared" si="106"/>
        <v/>
      </c>
      <c r="AX81" s="58" t="str">
        <f t="shared" si="107"/>
        <v/>
      </c>
      <c r="AY81" s="58" t="str">
        <f t="shared" si="108"/>
        <v/>
      </c>
      <c r="AZ81" s="58" t="str">
        <f t="shared" si="109"/>
        <v/>
      </c>
      <c r="BA81" s="58" t="str">
        <f t="shared" si="110"/>
        <v/>
      </c>
      <c r="BB81" s="58" t="str">
        <f t="shared" si="111"/>
        <v/>
      </c>
      <c r="BC81" s="58" t="str">
        <f t="shared" si="112"/>
        <v/>
      </c>
      <c r="BD81" s="58" t="str">
        <f t="shared" si="113"/>
        <v/>
      </c>
      <c r="BE81" s="58" t="str">
        <f t="shared" si="114"/>
        <v/>
      </c>
      <c r="BF81" s="58" t="str">
        <f t="shared" si="188"/>
        <v/>
      </c>
      <c r="BG81" s="58" t="str">
        <f t="shared" si="189"/>
        <v/>
      </c>
      <c r="BH81" s="58" t="str">
        <f t="shared" si="190"/>
        <v/>
      </c>
      <c r="BI81" s="58" t="str">
        <f t="shared" si="191"/>
        <v/>
      </c>
      <c r="BJ81" s="58" t="str">
        <f t="shared" si="192"/>
        <v/>
      </c>
      <c r="BK81" s="58" t="str">
        <f t="shared" si="193"/>
        <v/>
      </c>
      <c r="BL81" s="58" t="str">
        <f t="shared" si="121"/>
        <v/>
      </c>
      <c r="BM81" s="58" t="str">
        <f t="shared" si="122"/>
        <v/>
      </c>
      <c r="BN81" s="58" t="str">
        <f t="shared" si="123"/>
        <v/>
      </c>
      <c r="BO81" s="58" t="str">
        <f t="shared" si="124"/>
        <v/>
      </c>
      <c r="BP81" s="58" t="str">
        <f t="shared" si="125"/>
        <v/>
      </c>
      <c r="BQ81" s="58" t="str">
        <f t="shared" si="126"/>
        <v/>
      </c>
      <c r="BR81" s="58" t="str">
        <f t="shared" si="127"/>
        <v/>
      </c>
      <c r="BS81" s="58" t="str">
        <f t="shared" si="128"/>
        <v/>
      </c>
      <c r="BT81" s="58" t="str">
        <f t="shared" si="129"/>
        <v/>
      </c>
      <c r="BU81" s="58" t="str">
        <f t="shared" si="130"/>
        <v/>
      </c>
      <c r="BV81" s="58" t="str">
        <f t="shared" si="131"/>
        <v/>
      </c>
      <c r="BW81" s="58" t="str">
        <f t="shared" si="132"/>
        <v/>
      </c>
      <c r="BX81" s="58" t="str">
        <f t="shared" si="133"/>
        <v/>
      </c>
      <c r="BY81" s="58" t="str">
        <f t="shared" si="134"/>
        <v/>
      </c>
      <c r="BZ81" s="58" t="str">
        <f t="shared" si="135"/>
        <v/>
      </c>
      <c r="CA81" s="58" t="str">
        <f t="shared" si="136"/>
        <v/>
      </c>
      <c r="CB81" s="58" t="str">
        <f t="shared" si="137"/>
        <v/>
      </c>
      <c r="CC81" s="58" t="str">
        <f t="shared" si="138"/>
        <v/>
      </c>
      <c r="CD81" s="58" t="str">
        <f t="shared" si="194"/>
        <v/>
      </c>
      <c r="CE81" s="58" t="str">
        <f t="shared" si="195"/>
        <v/>
      </c>
      <c r="CF81" s="58" t="str">
        <f t="shared" si="196"/>
        <v/>
      </c>
      <c r="CG81" s="58" t="str">
        <f t="shared" si="197"/>
        <v/>
      </c>
      <c r="CH81" s="58" t="str">
        <f t="shared" si="198"/>
        <v/>
      </c>
      <c r="CI81" s="58" t="str">
        <f t="shared" si="199"/>
        <v/>
      </c>
      <c r="CJ81" s="58" t="str">
        <f t="shared" si="139"/>
        <v/>
      </c>
      <c r="CK81" s="58" t="str">
        <f t="shared" si="140"/>
        <v/>
      </c>
      <c r="CL81" s="58" t="str">
        <f t="shared" si="141"/>
        <v/>
      </c>
      <c r="CM81" s="58" t="str">
        <f t="shared" si="142"/>
        <v/>
      </c>
      <c r="CN81" s="58" t="str">
        <f t="shared" si="143"/>
        <v/>
      </c>
      <c r="CO81" s="58" t="str">
        <f t="shared" si="144"/>
        <v/>
      </c>
      <c r="CP81" s="58" t="str">
        <f t="shared" si="145"/>
        <v/>
      </c>
      <c r="CQ81" s="58" t="str">
        <f t="shared" si="146"/>
        <v/>
      </c>
      <c r="CR81" s="58" t="str">
        <f t="shared" si="147"/>
        <v/>
      </c>
      <c r="CS81" s="58" t="str">
        <f t="shared" si="148"/>
        <v/>
      </c>
      <c r="CT81" s="58" t="str">
        <f t="shared" si="149"/>
        <v/>
      </c>
      <c r="CU81" s="58" t="str">
        <f t="shared" si="150"/>
        <v/>
      </c>
      <c r="CV81" s="58" t="str">
        <f t="shared" si="151"/>
        <v/>
      </c>
      <c r="CW81" s="58" t="str">
        <f t="shared" si="152"/>
        <v/>
      </c>
      <c r="CX81" s="58" t="str">
        <f t="shared" si="153"/>
        <v/>
      </c>
      <c r="CY81" s="58" t="str">
        <f t="shared" si="154"/>
        <v/>
      </c>
      <c r="CZ81" s="58" t="str">
        <f t="shared" si="200"/>
        <v/>
      </c>
      <c r="DA81" s="58" t="str">
        <f t="shared" si="201"/>
        <v/>
      </c>
      <c r="DB81" s="58" t="str">
        <f t="shared" si="202"/>
        <v/>
      </c>
      <c r="DC81" s="58" t="str">
        <f t="shared" si="203"/>
        <v/>
      </c>
      <c r="DD81" s="123" t="s">
        <v>11</v>
      </c>
      <c r="DE81" s="123" t="s">
        <v>48</v>
      </c>
      <c r="DF81" s="123" t="s">
        <v>12</v>
      </c>
    </row>
    <row r="82" spans="1:133" ht="13.5" hidden="1" customHeight="1">
      <c r="A82" s="860"/>
      <c r="B82" s="861"/>
      <c r="C82" s="860"/>
      <c r="D82" s="864"/>
      <c r="E82" s="861"/>
      <c r="F82" s="860"/>
      <c r="G82" s="864"/>
      <c r="H82" s="861"/>
      <c r="I82" s="860"/>
      <c r="J82" s="861"/>
      <c r="K82" s="865"/>
      <c r="L82" s="866"/>
      <c r="M82" s="865"/>
      <c r="N82" s="866"/>
      <c r="O82" s="865"/>
      <c r="P82" s="866"/>
      <c r="Q82" s="860"/>
      <c r="R82" s="861"/>
      <c r="S82" s="860"/>
      <c r="T82" s="861"/>
      <c r="U82" s="862"/>
      <c r="V82" s="863"/>
      <c r="W82" s="860"/>
      <c r="X82" s="864"/>
      <c r="Y82" s="860"/>
      <c r="Z82" s="861"/>
      <c r="AA82" s="860"/>
      <c r="AB82" s="861"/>
      <c r="AC82" s="860"/>
      <c r="AD82" s="861"/>
      <c r="AE82" s="47" t="str">
        <f t="shared" si="212"/>
        <v/>
      </c>
      <c r="AF82" s="47" t="str">
        <f t="shared" si="213"/>
        <v/>
      </c>
      <c r="AG82" s="47" t="str">
        <f t="shared" si="183"/>
        <v/>
      </c>
      <c r="AH82" s="47" t="str">
        <f t="shared" si="184"/>
        <v/>
      </c>
      <c r="AI82" s="47" t="str">
        <f t="shared" si="214"/>
        <v/>
      </c>
      <c r="AJ82" s="47" t="str">
        <f t="shared" si="215"/>
        <v/>
      </c>
      <c r="AK82" s="47" t="str">
        <f t="shared" si="185"/>
        <v/>
      </c>
      <c r="AL82" s="47" t="str">
        <f t="shared" si="186"/>
        <v/>
      </c>
      <c r="AM82" s="58" t="str">
        <f t="shared" si="187"/>
        <v>○</v>
      </c>
      <c r="AN82" s="58" t="str">
        <f t="shared" si="97"/>
        <v/>
      </c>
      <c r="AO82" s="58" t="str">
        <f t="shared" si="98"/>
        <v/>
      </c>
      <c r="AP82" s="58" t="str">
        <f t="shared" si="99"/>
        <v/>
      </c>
      <c r="AQ82" s="58" t="str">
        <f t="shared" si="100"/>
        <v/>
      </c>
      <c r="AR82" s="58" t="str">
        <f t="shared" si="101"/>
        <v/>
      </c>
      <c r="AS82" s="58" t="str">
        <f t="shared" si="102"/>
        <v/>
      </c>
      <c r="AT82" s="58" t="str">
        <f t="shared" si="103"/>
        <v/>
      </c>
      <c r="AU82" s="58" t="str">
        <f t="shared" si="104"/>
        <v/>
      </c>
      <c r="AV82" s="58" t="str">
        <f t="shared" si="105"/>
        <v/>
      </c>
      <c r="AW82" s="58" t="str">
        <f t="shared" si="106"/>
        <v/>
      </c>
      <c r="AX82" s="58" t="str">
        <f t="shared" si="107"/>
        <v/>
      </c>
      <c r="AY82" s="58" t="str">
        <f t="shared" si="108"/>
        <v/>
      </c>
      <c r="AZ82" s="58" t="str">
        <f t="shared" si="109"/>
        <v/>
      </c>
      <c r="BA82" s="58" t="str">
        <f t="shared" si="110"/>
        <v/>
      </c>
      <c r="BB82" s="58" t="str">
        <f t="shared" si="111"/>
        <v/>
      </c>
      <c r="BC82" s="58" t="str">
        <f t="shared" si="112"/>
        <v/>
      </c>
      <c r="BD82" s="58" t="str">
        <f t="shared" si="113"/>
        <v/>
      </c>
      <c r="BE82" s="58" t="str">
        <f t="shared" si="114"/>
        <v/>
      </c>
      <c r="BF82" s="58" t="str">
        <f t="shared" si="188"/>
        <v/>
      </c>
      <c r="BG82" s="58" t="str">
        <f t="shared" si="189"/>
        <v/>
      </c>
      <c r="BH82" s="58" t="str">
        <f t="shared" si="190"/>
        <v/>
      </c>
      <c r="BI82" s="58" t="str">
        <f t="shared" si="191"/>
        <v/>
      </c>
      <c r="BJ82" s="58" t="str">
        <f t="shared" si="192"/>
        <v/>
      </c>
      <c r="BK82" s="58" t="str">
        <f t="shared" si="193"/>
        <v/>
      </c>
      <c r="BL82" s="58" t="str">
        <f t="shared" si="121"/>
        <v/>
      </c>
      <c r="BM82" s="58" t="str">
        <f t="shared" si="122"/>
        <v/>
      </c>
      <c r="BN82" s="58" t="str">
        <f t="shared" si="123"/>
        <v/>
      </c>
      <c r="BO82" s="58" t="str">
        <f t="shared" si="124"/>
        <v/>
      </c>
      <c r="BP82" s="58" t="str">
        <f t="shared" si="125"/>
        <v/>
      </c>
      <c r="BQ82" s="58" t="str">
        <f t="shared" si="126"/>
        <v/>
      </c>
      <c r="BR82" s="58" t="str">
        <f t="shared" si="127"/>
        <v/>
      </c>
      <c r="BS82" s="58" t="str">
        <f t="shared" si="128"/>
        <v/>
      </c>
      <c r="BT82" s="58" t="str">
        <f t="shared" si="129"/>
        <v/>
      </c>
      <c r="BU82" s="58" t="str">
        <f t="shared" si="130"/>
        <v/>
      </c>
      <c r="BV82" s="58" t="str">
        <f t="shared" si="131"/>
        <v/>
      </c>
      <c r="BW82" s="58" t="str">
        <f t="shared" si="132"/>
        <v/>
      </c>
      <c r="BX82" s="58" t="str">
        <f t="shared" si="133"/>
        <v/>
      </c>
      <c r="BY82" s="58" t="str">
        <f t="shared" si="134"/>
        <v/>
      </c>
      <c r="BZ82" s="58" t="str">
        <f t="shared" si="135"/>
        <v/>
      </c>
      <c r="CA82" s="58" t="str">
        <f t="shared" si="136"/>
        <v/>
      </c>
      <c r="CB82" s="58" t="str">
        <f t="shared" si="137"/>
        <v/>
      </c>
      <c r="CC82" s="58" t="str">
        <f t="shared" si="138"/>
        <v/>
      </c>
      <c r="CD82" s="58" t="str">
        <f t="shared" si="194"/>
        <v/>
      </c>
      <c r="CE82" s="58" t="str">
        <f t="shared" si="195"/>
        <v/>
      </c>
      <c r="CF82" s="58" t="str">
        <f t="shared" si="196"/>
        <v/>
      </c>
      <c r="CG82" s="58" t="str">
        <f t="shared" si="197"/>
        <v/>
      </c>
      <c r="CH82" s="58" t="str">
        <f t="shared" si="198"/>
        <v/>
      </c>
      <c r="CI82" s="58" t="str">
        <f t="shared" si="199"/>
        <v/>
      </c>
      <c r="CJ82" s="58" t="str">
        <f t="shared" si="139"/>
        <v/>
      </c>
      <c r="CK82" s="58" t="str">
        <f t="shared" si="140"/>
        <v/>
      </c>
      <c r="CL82" s="58" t="str">
        <f t="shared" si="141"/>
        <v/>
      </c>
      <c r="CM82" s="58" t="str">
        <f t="shared" si="142"/>
        <v/>
      </c>
      <c r="CN82" s="58" t="str">
        <f t="shared" si="143"/>
        <v/>
      </c>
      <c r="CO82" s="58" t="str">
        <f t="shared" si="144"/>
        <v/>
      </c>
      <c r="CP82" s="58" t="str">
        <f t="shared" si="145"/>
        <v/>
      </c>
      <c r="CQ82" s="58" t="str">
        <f t="shared" si="146"/>
        <v/>
      </c>
      <c r="CR82" s="58" t="str">
        <f t="shared" si="147"/>
        <v/>
      </c>
      <c r="CS82" s="58" t="str">
        <f t="shared" si="148"/>
        <v/>
      </c>
      <c r="CT82" s="58" t="str">
        <f t="shared" si="149"/>
        <v/>
      </c>
      <c r="CU82" s="58" t="str">
        <f t="shared" si="150"/>
        <v/>
      </c>
      <c r="CV82" s="58" t="str">
        <f t="shared" si="151"/>
        <v/>
      </c>
      <c r="CW82" s="58" t="str">
        <f t="shared" si="152"/>
        <v/>
      </c>
      <c r="CX82" s="58" t="str">
        <f t="shared" si="153"/>
        <v/>
      </c>
      <c r="CY82" s="58" t="str">
        <f t="shared" si="154"/>
        <v/>
      </c>
      <c r="CZ82" s="58" t="str">
        <f t="shared" si="200"/>
        <v/>
      </c>
      <c r="DA82" s="58" t="str">
        <f t="shared" si="201"/>
        <v/>
      </c>
      <c r="DB82" s="58" t="str">
        <f t="shared" si="202"/>
        <v/>
      </c>
      <c r="DC82" s="58" t="str">
        <f t="shared" si="203"/>
        <v/>
      </c>
      <c r="DD82" s="60" t="s">
        <v>46</v>
      </c>
      <c r="DE82" s="123" t="s">
        <v>47</v>
      </c>
      <c r="DF82" s="123" t="s">
        <v>261</v>
      </c>
    </row>
    <row r="83" spans="1:133" ht="13.5" hidden="1" customHeight="1">
      <c r="A83" s="860"/>
      <c r="B83" s="861"/>
      <c r="C83" s="860"/>
      <c r="D83" s="864"/>
      <c r="E83" s="861"/>
      <c r="F83" s="860"/>
      <c r="G83" s="864"/>
      <c r="H83" s="861"/>
      <c r="I83" s="860"/>
      <c r="J83" s="861"/>
      <c r="K83" s="865"/>
      <c r="L83" s="866"/>
      <c r="M83" s="865"/>
      <c r="N83" s="866"/>
      <c r="O83" s="865"/>
      <c r="P83" s="866"/>
      <c r="Q83" s="860"/>
      <c r="R83" s="861"/>
      <c r="S83" s="860"/>
      <c r="T83" s="861"/>
      <c r="U83" s="862"/>
      <c r="V83" s="863"/>
      <c r="W83" s="860"/>
      <c r="X83" s="864"/>
      <c r="Y83" s="860"/>
      <c r="Z83" s="861"/>
      <c r="AA83" s="860"/>
      <c r="AB83" s="861"/>
      <c r="AC83" s="860"/>
      <c r="AD83" s="861"/>
      <c r="AE83" s="47" t="str">
        <f t="shared" si="212"/>
        <v/>
      </c>
      <c r="AF83" s="47" t="str">
        <f t="shared" si="213"/>
        <v/>
      </c>
      <c r="AG83" s="47" t="str">
        <f t="shared" si="183"/>
        <v/>
      </c>
      <c r="AH83" s="47" t="str">
        <f t="shared" si="184"/>
        <v/>
      </c>
      <c r="AI83" s="47" t="str">
        <f t="shared" si="214"/>
        <v/>
      </c>
      <c r="AJ83" s="47" t="str">
        <f t="shared" si="215"/>
        <v/>
      </c>
      <c r="AK83" s="47" t="str">
        <f t="shared" si="185"/>
        <v/>
      </c>
      <c r="AL83" s="47" t="str">
        <f t="shared" si="186"/>
        <v/>
      </c>
      <c r="AM83" s="58" t="str">
        <f t="shared" si="187"/>
        <v>○</v>
      </c>
      <c r="AN83" s="58" t="str">
        <f t="shared" si="97"/>
        <v/>
      </c>
      <c r="AO83" s="58" t="str">
        <f t="shared" si="98"/>
        <v/>
      </c>
      <c r="AP83" s="58" t="str">
        <f t="shared" si="99"/>
        <v/>
      </c>
      <c r="AQ83" s="58" t="str">
        <f t="shared" si="100"/>
        <v/>
      </c>
      <c r="AR83" s="58" t="str">
        <f t="shared" si="101"/>
        <v/>
      </c>
      <c r="AS83" s="58" t="str">
        <f t="shared" si="102"/>
        <v/>
      </c>
      <c r="AT83" s="58" t="str">
        <f t="shared" si="103"/>
        <v/>
      </c>
      <c r="AU83" s="58" t="str">
        <f t="shared" si="104"/>
        <v/>
      </c>
      <c r="AV83" s="58" t="str">
        <f t="shared" si="105"/>
        <v/>
      </c>
      <c r="AW83" s="58" t="str">
        <f t="shared" si="106"/>
        <v/>
      </c>
      <c r="AX83" s="58" t="str">
        <f t="shared" si="107"/>
        <v/>
      </c>
      <c r="AY83" s="58" t="str">
        <f t="shared" si="108"/>
        <v/>
      </c>
      <c r="AZ83" s="58" t="str">
        <f t="shared" si="109"/>
        <v/>
      </c>
      <c r="BA83" s="58" t="str">
        <f t="shared" si="110"/>
        <v/>
      </c>
      <c r="BB83" s="58" t="str">
        <f t="shared" si="111"/>
        <v/>
      </c>
      <c r="BC83" s="58" t="str">
        <f t="shared" si="112"/>
        <v/>
      </c>
      <c r="BD83" s="58" t="str">
        <f t="shared" si="113"/>
        <v/>
      </c>
      <c r="BE83" s="58" t="str">
        <f t="shared" si="114"/>
        <v/>
      </c>
      <c r="BF83" s="58" t="str">
        <f t="shared" si="188"/>
        <v/>
      </c>
      <c r="BG83" s="58" t="str">
        <f t="shared" si="189"/>
        <v/>
      </c>
      <c r="BH83" s="58" t="str">
        <f t="shared" si="190"/>
        <v/>
      </c>
      <c r="BI83" s="58" t="str">
        <f t="shared" si="191"/>
        <v/>
      </c>
      <c r="BJ83" s="58" t="str">
        <f t="shared" si="192"/>
        <v/>
      </c>
      <c r="BK83" s="58" t="str">
        <f t="shared" si="193"/>
        <v/>
      </c>
      <c r="BL83" s="58" t="str">
        <f t="shared" si="121"/>
        <v/>
      </c>
      <c r="BM83" s="58" t="str">
        <f t="shared" si="122"/>
        <v/>
      </c>
      <c r="BN83" s="58" t="str">
        <f t="shared" si="123"/>
        <v/>
      </c>
      <c r="BO83" s="58" t="str">
        <f t="shared" si="124"/>
        <v/>
      </c>
      <c r="BP83" s="58" t="str">
        <f t="shared" si="125"/>
        <v/>
      </c>
      <c r="BQ83" s="58" t="str">
        <f t="shared" si="126"/>
        <v/>
      </c>
      <c r="BR83" s="58" t="str">
        <f t="shared" si="127"/>
        <v/>
      </c>
      <c r="BS83" s="58" t="str">
        <f t="shared" si="128"/>
        <v/>
      </c>
      <c r="BT83" s="58" t="str">
        <f t="shared" si="129"/>
        <v/>
      </c>
      <c r="BU83" s="58" t="str">
        <f t="shared" si="130"/>
        <v/>
      </c>
      <c r="BV83" s="58" t="str">
        <f t="shared" si="131"/>
        <v/>
      </c>
      <c r="BW83" s="58" t="str">
        <f t="shared" si="132"/>
        <v/>
      </c>
      <c r="BX83" s="58" t="str">
        <f t="shared" si="133"/>
        <v/>
      </c>
      <c r="BY83" s="58" t="str">
        <f t="shared" si="134"/>
        <v/>
      </c>
      <c r="BZ83" s="58" t="str">
        <f t="shared" si="135"/>
        <v/>
      </c>
      <c r="CA83" s="58" t="str">
        <f t="shared" si="136"/>
        <v/>
      </c>
      <c r="CB83" s="58" t="str">
        <f t="shared" si="137"/>
        <v/>
      </c>
      <c r="CC83" s="58" t="str">
        <f t="shared" si="138"/>
        <v/>
      </c>
      <c r="CD83" s="58" t="str">
        <f t="shared" si="194"/>
        <v/>
      </c>
      <c r="CE83" s="58" t="str">
        <f t="shared" si="195"/>
        <v/>
      </c>
      <c r="CF83" s="58" t="str">
        <f t="shared" si="196"/>
        <v/>
      </c>
      <c r="CG83" s="58" t="str">
        <f t="shared" si="197"/>
        <v/>
      </c>
      <c r="CH83" s="58" t="str">
        <f t="shared" si="198"/>
        <v/>
      </c>
      <c r="CI83" s="58" t="str">
        <f t="shared" si="199"/>
        <v/>
      </c>
      <c r="CJ83" s="58" t="str">
        <f t="shared" si="139"/>
        <v/>
      </c>
      <c r="CK83" s="58" t="str">
        <f t="shared" si="140"/>
        <v/>
      </c>
      <c r="CL83" s="58" t="str">
        <f t="shared" si="141"/>
        <v/>
      </c>
      <c r="CM83" s="58" t="str">
        <f t="shared" si="142"/>
        <v/>
      </c>
      <c r="CN83" s="58" t="str">
        <f t="shared" si="143"/>
        <v/>
      </c>
      <c r="CO83" s="58" t="str">
        <f t="shared" si="144"/>
        <v/>
      </c>
      <c r="CP83" s="58" t="str">
        <f t="shared" si="145"/>
        <v/>
      </c>
      <c r="CQ83" s="58" t="str">
        <f t="shared" si="146"/>
        <v/>
      </c>
      <c r="CR83" s="58" t="str">
        <f t="shared" si="147"/>
        <v/>
      </c>
      <c r="CS83" s="58" t="str">
        <f t="shared" si="148"/>
        <v/>
      </c>
      <c r="CT83" s="58" t="str">
        <f t="shared" si="149"/>
        <v/>
      </c>
      <c r="CU83" s="58" t="str">
        <f t="shared" si="150"/>
        <v/>
      </c>
      <c r="CV83" s="58" t="str">
        <f t="shared" si="151"/>
        <v/>
      </c>
      <c r="CW83" s="58" t="str">
        <f t="shared" si="152"/>
        <v/>
      </c>
      <c r="CX83" s="58" t="str">
        <f t="shared" si="153"/>
        <v/>
      </c>
      <c r="CY83" s="58" t="str">
        <f t="shared" si="154"/>
        <v/>
      </c>
      <c r="CZ83" s="58" t="str">
        <f t="shared" si="200"/>
        <v/>
      </c>
      <c r="DA83" s="58" t="str">
        <f t="shared" si="201"/>
        <v/>
      </c>
      <c r="DB83" s="58" t="str">
        <f t="shared" si="202"/>
        <v/>
      </c>
      <c r="DC83" s="58" t="str">
        <f t="shared" si="203"/>
        <v/>
      </c>
      <c r="DD83" s="60"/>
      <c r="DE83" s="123" t="s">
        <v>57</v>
      </c>
    </row>
    <row r="84" spans="1:133" ht="13.5" hidden="1" customHeight="1">
      <c r="A84" s="860"/>
      <c r="B84" s="861"/>
      <c r="C84" s="860"/>
      <c r="D84" s="864"/>
      <c r="E84" s="861"/>
      <c r="F84" s="860"/>
      <c r="G84" s="864"/>
      <c r="H84" s="861"/>
      <c r="I84" s="860"/>
      <c r="J84" s="861"/>
      <c r="K84" s="865"/>
      <c r="L84" s="866"/>
      <c r="M84" s="865"/>
      <c r="N84" s="866"/>
      <c r="O84" s="865"/>
      <c r="P84" s="866"/>
      <c r="Q84" s="860"/>
      <c r="R84" s="861"/>
      <c r="S84" s="860"/>
      <c r="T84" s="861"/>
      <c r="U84" s="862"/>
      <c r="V84" s="863"/>
      <c r="W84" s="860"/>
      <c r="X84" s="864"/>
      <c r="Y84" s="860"/>
      <c r="Z84" s="861"/>
      <c r="AA84" s="860"/>
      <c r="AB84" s="861"/>
      <c r="AC84" s="860"/>
      <c r="AD84" s="861"/>
      <c r="AE84" s="47" t="str">
        <f t="shared" si="212"/>
        <v/>
      </c>
      <c r="AF84" s="47" t="str">
        <f t="shared" si="213"/>
        <v/>
      </c>
      <c r="AG84" s="47" t="str">
        <f t="shared" si="183"/>
        <v/>
      </c>
      <c r="AH84" s="47" t="str">
        <f t="shared" si="184"/>
        <v/>
      </c>
      <c r="AI84" s="47" t="str">
        <f t="shared" si="214"/>
        <v/>
      </c>
      <c r="AJ84" s="47" t="str">
        <f t="shared" si="215"/>
        <v/>
      </c>
      <c r="AK84" s="47" t="str">
        <f t="shared" si="185"/>
        <v/>
      </c>
      <c r="AL84" s="47" t="str">
        <f t="shared" si="186"/>
        <v/>
      </c>
      <c r="AM84" s="58" t="str">
        <f t="shared" si="187"/>
        <v>○</v>
      </c>
      <c r="AN84" s="58" t="str">
        <f t="shared" si="97"/>
        <v/>
      </c>
      <c r="AO84" s="58" t="str">
        <f t="shared" si="98"/>
        <v/>
      </c>
      <c r="AP84" s="58" t="str">
        <f t="shared" si="99"/>
        <v/>
      </c>
      <c r="AQ84" s="58" t="str">
        <f t="shared" si="100"/>
        <v/>
      </c>
      <c r="AR84" s="58" t="str">
        <f t="shared" si="101"/>
        <v/>
      </c>
      <c r="AS84" s="58" t="str">
        <f t="shared" si="102"/>
        <v/>
      </c>
      <c r="AT84" s="58" t="str">
        <f t="shared" si="103"/>
        <v/>
      </c>
      <c r="AU84" s="58" t="str">
        <f t="shared" si="104"/>
        <v/>
      </c>
      <c r="AV84" s="58" t="str">
        <f t="shared" si="105"/>
        <v/>
      </c>
      <c r="AW84" s="58" t="str">
        <f t="shared" si="106"/>
        <v/>
      </c>
      <c r="AX84" s="58" t="str">
        <f t="shared" si="107"/>
        <v/>
      </c>
      <c r="AY84" s="58" t="str">
        <f t="shared" si="108"/>
        <v/>
      </c>
      <c r="AZ84" s="58" t="str">
        <f t="shared" si="109"/>
        <v/>
      </c>
      <c r="BA84" s="58" t="str">
        <f t="shared" si="110"/>
        <v/>
      </c>
      <c r="BB84" s="58" t="str">
        <f t="shared" si="111"/>
        <v/>
      </c>
      <c r="BC84" s="58" t="str">
        <f t="shared" si="112"/>
        <v/>
      </c>
      <c r="BD84" s="58" t="str">
        <f t="shared" si="113"/>
        <v/>
      </c>
      <c r="BE84" s="58" t="str">
        <f t="shared" si="114"/>
        <v/>
      </c>
      <c r="BF84" s="58" t="str">
        <f t="shared" si="188"/>
        <v/>
      </c>
      <c r="BG84" s="58" t="str">
        <f t="shared" si="189"/>
        <v/>
      </c>
      <c r="BH84" s="58" t="str">
        <f t="shared" si="190"/>
        <v/>
      </c>
      <c r="BI84" s="58" t="str">
        <f t="shared" si="191"/>
        <v/>
      </c>
      <c r="BJ84" s="58" t="str">
        <f t="shared" si="192"/>
        <v/>
      </c>
      <c r="BK84" s="58" t="str">
        <f t="shared" si="193"/>
        <v/>
      </c>
      <c r="BL84" s="58" t="str">
        <f t="shared" si="121"/>
        <v/>
      </c>
      <c r="BM84" s="58" t="str">
        <f t="shared" si="122"/>
        <v/>
      </c>
      <c r="BN84" s="58" t="str">
        <f t="shared" si="123"/>
        <v/>
      </c>
      <c r="BO84" s="58" t="str">
        <f t="shared" si="124"/>
        <v/>
      </c>
      <c r="BP84" s="58" t="str">
        <f t="shared" si="125"/>
        <v/>
      </c>
      <c r="BQ84" s="58" t="str">
        <f t="shared" si="126"/>
        <v/>
      </c>
      <c r="BR84" s="58" t="str">
        <f t="shared" si="127"/>
        <v/>
      </c>
      <c r="BS84" s="58" t="str">
        <f t="shared" si="128"/>
        <v/>
      </c>
      <c r="BT84" s="58" t="str">
        <f t="shared" si="129"/>
        <v/>
      </c>
      <c r="BU84" s="58" t="str">
        <f t="shared" si="130"/>
        <v/>
      </c>
      <c r="BV84" s="58" t="str">
        <f t="shared" si="131"/>
        <v/>
      </c>
      <c r="BW84" s="58" t="str">
        <f t="shared" si="132"/>
        <v/>
      </c>
      <c r="BX84" s="58" t="str">
        <f t="shared" si="133"/>
        <v/>
      </c>
      <c r="BY84" s="58" t="str">
        <f t="shared" si="134"/>
        <v/>
      </c>
      <c r="BZ84" s="58" t="str">
        <f t="shared" si="135"/>
        <v/>
      </c>
      <c r="CA84" s="58" t="str">
        <f t="shared" si="136"/>
        <v/>
      </c>
      <c r="CB84" s="58" t="str">
        <f t="shared" si="137"/>
        <v/>
      </c>
      <c r="CC84" s="58" t="str">
        <f t="shared" si="138"/>
        <v/>
      </c>
      <c r="CD84" s="58" t="str">
        <f t="shared" si="194"/>
        <v/>
      </c>
      <c r="CE84" s="58" t="str">
        <f t="shared" si="195"/>
        <v/>
      </c>
      <c r="CF84" s="58" t="str">
        <f t="shared" si="196"/>
        <v/>
      </c>
      <c r="CG84" s="58" t="str">
        <f t="shared" si="197"/>
        <v/>
      </c>
      <c r="CH84" s="58" t="str">
        <f t="shared" si="198"/>
        <v/>
      </c>
      <c r="CI84" s="58" t="str">
        <f t="shared" si="199"/>
        <v/>
      </c>
      <c r="CJ84" s="58" t="str">
        <f t="shared" si="139"/>
        <v/>
      </c>
      <c r="CK84" s="58" t="str">
        <f t="shared" si="140"/>
        <v/>
      </c>
      <c r="CL84" s="58" t="str">
        <f t="shared" si="141"/>
        <v/>
      </c>
      <c r="CM84" s="58" t="str">
        <f t="shared" si="142"/>
        <v/>
      </c>
      <c r="CN84" s="58" t="str">
        <f t="shared" si="143"/>
        <v/>
      </c>
      <c r="CO84" s="58" t="str">
        <f t="shared" si="144"/>
        <v/>
      </c>
      <c r="CP84" s="58" t="str">
        <f t="shared" si="145"/>
        <v/>
      </c>
      <c r="CQ84" s="58" t="str">
        <f t="shared" si="146"/>
        <v/>
      </c>
      <c r="CR84" s="58" t="str">
        <f t="shared" si="147"/>
        <v/>
      </c>
      <c r="CS84" s="58" t="str">
        <f t="shared" si="148"/>
        <v/>
      </c>
      <c r="CT84" s="58" t="str">
        <f t="shared" si="149"/>
        <v/>
      </c>
      <c r="CU84" s="58" t="str">
        <f t="shared" si="150"/>
        <v/>
      </c>
      <c r="CV84" s="58" t="str">
        <f t="shared" si="151"/>
        <v/>
      </c>
      <c r="CW84" s="58" t="str">
        <f t="shared" si="152"/>
        <v/>
      </c>
      <c r="CX84" s="58" t="str">
        <f t="shared" si="153"/>
        <v/>
      </c>
      <c r="CY84" s="58" t="str">
        <f t="shared" si="154"/>
        <v/>
      </c>
      <c r="CZ84" s="58" t="str">
        <f t="shared" si="200"/>
        <v/>
      </c>
      <c r="DA84" s="58" t="str">
        <f t="shared" si="201"/>
        <v/>
      </c>
      <c r="DB84" s="58" t="str">
        <f t="shared" si="202"/>
        <v/>
      </c>
      <c r="DC84" s="58" t="str">
        <f t="shared" si="203"/>
        <v/>
      </c>
      <c r="DD84" s="60"/>
      <c r="DE84" s="123" t="s">
        <v>44</v>
      </c>
    </row>
    <row r="85" spans="1:133" ht="13.5" hidden="1" customHeight="1">
      <c r="A85" s="860"/>
      <c r="B85" s="861"/>
      <c r="C85" s="860"/>
      <c r="D85" s="864"/>
      <c r="E85" s="861"/>
      <c r="F85" s="867"/>
      <c r="G85" s="868"/>
      <c r="H85" s="869"/>
      <c r="I85" s="860"/>
      <c r="J85" s="861"/>
      <c r="K85" s="865"/>
      <c r="L85" s="866"/>
      <c r="M85" s="865"/>
      <c r="N85" s="866"/>
      <c r="O85" s="865"/>
      <c r="P85" s="866"/>
      <c r="Q85" s="860"/>
      <c r="R85" s="861"/>
      <c r="S85" s="860"/>
      <c r="T85" s="861"/>
      <c r="U85" s="862"/>
      <c r="V85" s="863"/>
      <c r="W85" s="860"/>
      <c r="X85" s="864"/>
      <c r="Y85" s="860"/>
      <c r="Z85" s="861"/>
      <c r="AA85" s="860"/>
      <c r="AB85" s="861"/>
      <c r="AC85" s="860"/>
      <c r="AD85" s="861"/>
      <c r="AE85" s="47" t="str">
        <f>IF(AND(Q85="○",O85="",Y85=""),"A","")</f>
        <v/>
      </c>
      <c r="AF85" s="47" t="str">
        <f>IF(AND(Q85="○",O85="",Y85="○"),"B","")</f>
        <v/>
      </c>
      <c r="AG85" s="47" t="str">
        <f t="shared" si="183"/>
        <v/>
      </c>
      <c r="AH85" s="47" t="str">
        <f t="shared" si="184"/>
        <v/>
      </c>
      <c r="AI85" s="47" t="str">
        <f>IF(AND(S85="○",O85="",Y85=""),"E","")</f>
        <v/>
      </c>
      <c r="AJ85" s="47" t="str">
        <f>IF(AND(S85="○",O85="",Y85="○"),"F","")</f>
        <v/>
      </c>
      <c r="AK85" s="47" t="str">
        <f t="shared" si="185"/>
        <v/>
      </c>
      <c r="AL85" s="47" t="str">
        <f t="shared" si="186"/>
        <v/>
      </c>
      <c r="AM85" s="58" t="str">
        <f t="shared" si="187"/>
        <v>○</v>
      </c>
      <c r="AN85" s="58" t="str">
        <f>IF(AND($I85="５歳",$M85="標準",$O85="",$Y85="",$AM85="○"),"○","")</f>
        <v/>
      </c>
      <c r="AO85" s="58" t="str">
        <f>IF(AND($I85="４歳",$M85="標準",$O85="",$Y85="",$AM85="○"),"○","")</f>
        <v/>
      </c>
      <c r="AP85" s="58" t="str">
        <f>IF(AND($I85="３歳",$M85="標準",$O85="",$Y85="",$AM85="○"),"○","")</f>
        <v/>
      </c>
      <c r="AQ85" s="58" t="str">
        <f>IF(AND($I85="２歳",$M85="標準",$O85="",$Y85="",$AM85="○"),"○","")</f>
        <v/>
      </c>
      <c r="AR85" s="58" t="str">
        <f>IF(AND($I85="１歳",$M85="標準",$O85="",$Y85="",$AM85="○"),"○","")</f>
        <v/>
      </c>
      <c r="AS85" s="58" t="str">
        <f>IF(AND($I85="乳児",$M85="標準",$O85="",$Y85="",$AM85="○"),"○","")</f>
        <v/>
      </c>
      <c r="AT85" s="58" t="str">
        <f>IF(AND($I85="５歳",$M85="標準",$O85="",$Y85="○",$AM85="○"),"○","")</f>
        <v/>
      </c>
      <c r="AU85" s="58" t="str">
        <f>IF(AND($I85="４歳",$M85="標準",$O85="",$Y85="○",$AM85="○"),"○","")</f>
        <v/>
      </c>
      <c r="AV85" s="58" t="str">
        <f>IF(AND($I85="３歳",$M85="標準",$O85="",$Y85="○",$AM85="○"),"○","")</f>
        <v/>
      </c>
      <c r="AW85" s="58" t="str">
        <f>IF(AND($I85="５歳",$M85="標準",$O85="○",$Y85="",$AM85="○"),"○","")</f>
        <v/>
      </c>
      <c r="AX85" s="58" t="str">
        <f>IF(AND($I85="４歳",$M85="標準",$O85="○",$Y85="",$AM85="○"),"○","")</f>
        <v/>
      </c>
      <c r="AY85" s="58" t="str">
        <f>IF(AND($I85="３歳",$M85="標準",$O85="○",$Y85="",$AM85="○"),"○","")</f>
        <v/>
      </c>
      <c r="AZ85" s="58" t="str">
        <f>IF(AND($I85="２歳",$M85="標準",$O85="○",$Y85="",$AM85="○"),"○","")</f>
        <v/>
      </c>
      <c r="BA85" s="58" t="str">
        <f>IF(AND($I85="１歳",$M85="標準",$O85="○",$Y85="",$AM85="○"),"○","")</f>
        <v/>
      </c>
      <c r="BB85" s="58" t="str">
        <f>IF(AND($I85="乳児",$M85="標準",$O85="○",$Y85="",$AM85="○"),"○","")</f>
        <v/>
      </c>
      <c r="BC85" s="58" t="str">
        <f>IF(AND($I85="５歳",$M85="標準",$O85="○",$Y85="○",$AM85="○"),"○","")</f>
        <v/>
      </c>
      <c r="BD85" s="58" t="str">
        <f>IF(AND($I85="４歳",$M85="標準",$O85="○",$Y85="○",$AM85="○"),"○","")</f>
        <v/>
      </c>
      <c r="BE85" s="58" t="str">
        <f>IF(AND($I85="３歳",$M85="標準",$O85="○",$Y85="○",$AM85="○"),"○","")</f>
        <v/>
      </c>
      <c r="BF85" s="58" t="str">
        <f t="shared" si="188"/>
        <v/>
      </c>
      <c r="BG85" s="58" t="str">
        <f t="shared" si="189"/>
        <v/>
      </c>
      <c r="BH85" s="58" t="str">
        <f t="shared" si="190"/>
        <v/>
      </c>
      <c r="BI85" s="58" t="str">
        <f t="shared" si="191"/>
        <v/>
      </c>
      <c r="BJ85" s="58" t="str">
        <f t="shared" si="192"/>
        <v/>
      </c>
      <c r="BK85" s="58" t="str">
        <f t="shared" si="193"/>
        <v/>
      </c>
      <c r="BL85" s="58" t="str">
        <f t="shared" si="121"/>
        <v/>
      </c>
      <c r="BM85" s="58" t="str">
        <f t="shared" si="122"/>
        <v/>
      </c>
      <c r="BN85" s="58" t="str">
        <f t="shared" si="123"/>
        <v/>
      </c>
      <c r="BO85" s="58" t="str">
        <f t="shared" si="124"/>
        <v/>
      </c>
      <c r="BP85" s="58" t="str">
        <f t="shared" si="125"/>
        <v/>
      </c>
      <c r="BQ85" s="58" t="str">
        <f t="shared" si="126"/>
        <v/>
      </c>
      <c r="BR85" s="58" t="str">
        <f t="shared" si="127"/>
        <v/>
      </c>
      <c r="BS85" s="58" t="str">
        <f t="shared" si="128"/>
        <v/>
      </c>
      <c r="BT85" s="58" t="str">
        <f t="shared" si="129"/>
        <v/>
      </c>
      <c r="BU85" s="58" t="str">
        <f t="shared" si="130"/>
        <v/>
      </c>
      <c r="BV85" s="58" t="str">
        <f t="shared" si="131"/>
        <v/>
      </c>
      <c r="BW85" s="58" t="str">
        <f t="shared" si="132"/>
        <v/>
      </c>
      <c r="BX85" s="58" t="str">
        <f t="shared" si="133"/>
        <v/>
      </c>
      <c r="BY85" s="58" t="str">
        <f t="shared" si="134"/>
        <v/>
      </c>
      <c r="BZ85" s="58" t="str">
        <f t="shared" si="135"/>
        <v/>
      </c>
      <c r="CA85" s="58" t="str">
        <f t="shared" si="136"/>
        <v/>
      </c>
      <c r="CB85" s="58" t="str">
        <f t="shared" si="137"/>
        <v/>
      </c>
      <c r="CC85" s="58" t="str">
        <f t="shared" si="138"/>
        <v/>
      </c>
      <c r="CD85" s="58" t="str">
        <f t="shared" si="194"/>
        <v/>
      </c>
      <c r="CE85" s="58" t="str">
        <f t="shared" si="195"/>
        <v/>
      </c>
      <c r="CF85" s="58" t="str">
        <f t="shared" si="196"/>
        <v/>
      </c>
      <c r="CG85" s="58" t="str">
        <f t="shared" si="197"/>
        <v/>
      </c>
      <c r="CH85" s="58" t="str">
        <f t="shared" si="198"/>
        <v/>
      </c>
      <c r="CI85" s="58" t="str">
        <f t="shared" si="199"/>
        <v/>
      </c>
      <c r="CJ85" s="58" t="str">
        <f t="shared" si="139"/>
        <v/>
      </c>
      <c r="CK85" s="58" t="str">
        <f t="shared" si="140"/>
        <v/>
      </c>
      <c r="CL85" s="58" t="str">
        <f t="shared" si="141"/>
        <v/>
      </c>
      <c r="CM85" s="58" t="str">
        <f t="shared" si="142"/>
        <v/>
      </c>
      <c r="CN85" s="58" t="str">
        <f t="shared" si="143"/>
        <v/>
      </c>
      <c r="CO85" s="58" t="str">
        <f t="shared" si="144"/>
        <v/>
      </c>
      <c r="CP85" s="58" t="str">
        <f t="shared" si="145"/>
        <v/>
      </c>
      <c r="CQ85" s="58" t="str">
        <f t="shared" si="146"/>
        <v/>
      </c>
      <c r="CR85" s="58" t="str">
        <f t="shared" si="147"/>
        <v/>
      </c>
      <c r="CS85" s="58" t="str">
        <f t="shared" si="148"/>
        <v/>
      </c>
      <c r="CT85" s="58" t="str">
        <f t="shared" si="149"/>
        <v/>
      </c>
      <c r="CU85" s="58" t="str">
        <f t="shared" si="150"/>
        <v/>
      </c>
      <c r="CV85" s="58" t="str">
        <f t="shared" si="151"/>
        <v/>
      </c>
      <c r="CW85" s="58" t="str">
        <f t="shared" si="152"/>
        <v/>
      </c>
      <c r="CX85" s="58" t="str">
        <f t="shared" si="153"/>
        <v/>
      </c>
      <c r="CY85" s="58" t="str">
        <f t="shared" si="154"/>
        <v/>
      </c>
      <c r="CZ85" s="58" t="str">
        <f t="shared" si="200"/>
        <v/>
      </c>
      <c r="DA85" s="58" t="str">
        <f t="shared" si="201"/>
        <v/>
      </c>
      <c r="DB85" s="58" t="str">
        <f t="shared" si="202"/>
        <v/>
      </c>
      <c r="DC85" s="58" t="str">
        <f t="shared" si="203"/>
        <v/>
      </c>
      <c r="DD85" s="59" t="s">
        <v>148</v>
      </c>
      <c r="DE85" s="59" t="s">
        <v>59</v>
      </c>
      <c r="DF85" s="60" t="s">
        <v>60</v>
      </c>
      <c r="DG85" s="123" t="s">
        <v>41</v>
      </c>
      <c r="DH85" s="123" t="s">
        <v>42</v>
      </c>
      <c r="DI85" s="123" t="s">
        <v>43</v>
      </c>
    </row>
    <row r="86" spans="1:133" ht="13.5" hidden="1" customHeight="1">
      <c r="A86" s="860"/>
      <c r="B86" s="861"/>
      <c r="C86" s="860"/>
      <c r="D86" s="864"/>
      <c r="E86" s="861"/>
      <c r="F86" s="860"/>
      <c r="G86" s="864"/>
      <c r="H86" s="861"/>
      <c r="I86" s="860"/>
      <c r="J86" s="861"/>
      <c r="K86" s="865"/>
      <c r="L86" s="866"/>
      <c r="M86" s="865"/>
      <c r="N86" s="866"/>
      <c r="O86" s="865"/>
      <c r="P86" s="866"/>
      <c r="Q86" s="860"/>
      <c r="R86" s="861"/>
      <c r="S86" s="860"/>
      <c r="T86" s="861"/>
      <c r="U86" s="862"/>
      <c r="V86" s="863"/>
      <c r="W86" s="860"/>
      <c r="X86" s="864"/>
      <c r="Y86" s="860"/>
      <c r="Z86" s="861"/>
      <c r="AA86" s="860"/>
      <c r="AB86" s="861"/>
      <c r="AC86" s="860"/>
      <c r="AD86" s="861"/>
      <c r="AE86" s="47" t="str">
        <f t="shared" ref="AE86:AE89" si="216">IF(AND(Q86="○",O86="",Y86=""),"A","")</f>
        <v/>
      </c>
      <c r="AF86" s="47" t="str">
        <f t="shared" ref="AF86:AF89" si="217">IF(AND(Q86="○",O86="",Y86="○"),"B","")</f>
        <v/>
      </c>
      <c r="AG86" s="47" t="str">
        <f t="shared" si="183"/>
        <v/>
      </c>
      <c r="AH86" s="47" t="str">
        <f t="shared" si="184"/>
        <v/>
      </c>
      <c r="AI86" s="47" t="str">
        <f t="shared" ref="AI86:AI89" si="218">IF(AND(S86="○",O86="",Y86=""),"E","")</f>
        <v/>
      </c>
      <c r="AJ86" s="47" t="str">
        <f t="shared" ref="AJ86:AJ89" si="219">IF(AND(S86="○",O86="",Y86="○"),"F","")</f>
        <v/>
      </c>
      <c r="AK86" s="47" t="str">
        <f t="shared" si="185"/>
        <v/>
      </c>
      <c r="AL86" s="47" t="str">
        <f t="shared" si="186"/>
        <v/>
      </c>
      <c r="AM86" s="58" t="str">
        <f t="shared" si="187"/>
        <v>○</v>
      </c>
      <c r="AN86" s="58" t="str">
        <f t="shared" si="97"/>
        <v/>
      </c>
      <c r="AO86" s="58" t="str">
        <f t="shared" si="98"/>
        <v/>
      </c>
      <c r="AP86" s="58" t="str">
        <f t="shared" si="99"/>
        <v/>
      </c>
      <c r="AQ86" s="58" t="str">
        <f t="shared" si="100"/>
        <v/>
      </c>
      <c r="AR86" s="58" t="str">
        <f t="shared" si="101"/>
        <v/>
      </c>
      <c r="AS86" s="58" t="str">
        <f t="shared" si="102"/>
        <v/>
      </c>
      <c r="AT86" s="58" t="str">
        <f t="shared" si="103"/>
        <v/>
      </c>
      <c r="AU86" s="58" t="str">
        <f t="shared" si="104"/>
        <v/>
      </c>
      <c r="AV86" s="58" t="str">
        <f t="shared" si="105"/>
        <v/>
      </c>
      <c r="AW86" s="58" t="str">
        <f t="shared" si="106"/>
        <v/>
      </c>
      <c r="AX86" s="58" t="str">
        <f t="shared" si="107"/>
        <v/>
      </c>
      <c r="AY86" s="58" t="str">
        <f t="shared" si="108"/>
        <v/>
      </c>
      <c r="AZ86" s="58" t="str">
        <f t="shared" si="109"/>
        <v/>
      </c>
      <c r="BA86" s="58" t="str">
        <f t="shared" si="110"/>
        <v/>
      </c>
      <c r="BB86" s="58" t="str">
        <f t="shared" si="111"/>
        <v/>
      </c>
      <c r="BC86" s="58" t="str">
        <f t="shared" si="112"/>
        <v/>
      </c>
      <c r="BD86" s="58" t="str">
        <f t="shared" si="113"/>
        <v/>
      </c>
      <c r="BE86" s="58" t="str">
        <f t="shared" si="114"/>
        <v/>
      </c>
      <c r="BF86" s="58" t="str">
        <f t="shared" si="188"/>
        <v/>
      </c>
      <c r="BG86" s="58" t="str">
        <f t="shared" si="189"/>
        <v/>
      </c>
      <c r="BH86" s="58" t="str">
        <f t="shared" si="190"/>
        <v/>
      </c>
      <c r="BI86" s="58" t="str">
        <f t="shared" si="191"/>
        <v/>
      </c>
      <c r="BJ86" s="58" t="str">
        <f t="shared" si="192"/>
        <v/>
      </c>
      <c r="BK86" s="58" t="str">
        <f t="shared" si="193"/>
        <v/>
      </c>
      <c r="BL86" s="58" t="str">
        <f t="shared" si="121"/>
        <v/>
      </c>
      <c r="BM86" s="58" t="str">
        <f t="shared" si="122"/>
        <v/>
      </c>
      <c r="BN86" s="58" t="str">
        <f t="shared" si="123"/>
        <v/>
      </c>
      <c r="BO86" s="58" t="str">
        <f t="shared" si="124"/>
        <v/>
      </c>
      <c r="BP86" s="58" t="str">
        <f t="shared" si="125"/>
        <v/>
      </c>
      <c r="BQ86" s="58" t="str">
        <f t="shared" si="126"/>
        <v/>
      </c>
      <c r="BR86" s="58" t="str">
        <f t="shared" si="127"/>
        <v/>
      </c>
      <c r="BS86" s="58" t="str">
        <f t="shared" si="128"/>
        <v/>
      </c>
      <c r="BT86" s="58" t="str">
        <f t="shared" si="129"/>
        <v/>
      </c>
      <c r="BU86" s="58" t="str">
        <f t="shared" si="130"/>
        <v/>
      </c>
      <c r="BV86" s="58" t="str">
        <f t="shared" si="131"/>
        <v/>
      </c>
      <c r="BW86" s="58" t="str">
        <f t="shared" si="132"/>
        <v/>
      </c>
      <c r="BX86" s="58" t="str">
        <f t="shared" si="133"/>
        <v/>
      </c>
      <c r="BY86" s="58" t="str">
        <f t="shared" si="134"/>
        <v/>
      </c>
      <c r="BZ86" s="58" t="str">
        <f t="shared" si="135"/>
        <v/>
      </c>
      <c r="CA86" s="58" t="str">
        <f t="shared" si="136"/>
        <v/>
      </c>
      <c r="CB86" s="58" t="str">
        <f t="shared" si="137"/>
        <v/>
      </c>
      <c r="CC86" s="58" t="str">
        <f t="shared" si="138"/>
        <v/>
      </c>
      <c r="CD86" s="58" t="str">
        <f t="shared" si="194"/>
        <v/>
      </c>
      <c r="CE86" s="58" t="str">
        <f t="shared" si="195"/>
        <v/>
      </c>
      <c r="CF86" s="58" t="str">
        <f t="shared" si="196"/>
        <v/>
      </c>
      <c r="CG86" s="58" t="str">
        <f t="shared" si="197"/>
        <v/>
      </c>
      <c r="CH86" s="58" t="str">
        <f t="shared" si="198"/>
        <v/>
      </c>
      <c r="CI86" s="58" t="str">
        <f t="shared" si="199"/>
        <v/>
      </c>
      <c r="CJ86" s="58" t="str">
        <f t="shared" si="139"/>
        <v/>
      </c>
      <c r="CK86" s="58" t="str">
        <f t="shared" si="140"/>
        <v/>
      </c>
      <c r="CL86" s="58" t="str">
        <f t="shared" si="141"/>
        <v/>
      </c>
      <c r="CM86" s="58" t="str">
        <f t="shared" si="142"/>
        <v/>
      </c>
      <c r="CN86" s="58" t="str">
        <f t="shared" si="143"/>
        <v/>
      </c>
      <c r="CO86" s="58" t="str">
        <f t="shared" si="144"/>
        <v/>
      </c>
      <c r="CP86" s="58" t="str">
        <f t="shared" si="145"/>
        <v/>
      </c>
      <c r="CQ86" s="58" t="str">
        <f t="shared" si="146"/>
        <v/>
      </c>
      <c r="CR86" s="58" t="str">
        <f t="shared" si="147"/>
        <v/>
      </c>
      <c r="CS86" s="58" t="str">
        <f t="shared" si="148"/>
        <v/>
      </c>
      <c r="CT86" s="58" t="str">
        <f t="shared" si="149"/>
        <v/>
      </c>
      <c r="CU86" s="58" t="str">
        <f t="shared" si="150"/>
        <v/>
      </c>
      <c r="CV86" s="58" t="str">
        <f t="shared" si="151"/>
        <v/>
      </c>
      <c r="CW86" s="58" t="str">
        <f t="shared" si="152"/>
        <v/>
      </c>
      <c r="CX86" s="58" t="str">
        <f t="shared" si="153"/>
        <v/>
      </c>
      <c r="CY86" s="58" t="str">
        <f t="shared" si="154"/>
        <v/>
      </c>
      <c r="CZ86" s="58" t="str">
        <f t="shared" si="200"/>
        <v/>
      </c>
      <c r="DA86" s="58" t="str">
        <f t="shared" si="201"/>
        <v/>
      </c>
      <c r="DB86" s="58" t="str">
        <f t="shared" si="202"/>
        <v/>
      </c>
      <c r="DC86" s="58" t="str">
        <f t="shared" si="203"/>
        <v/>
      </c>
      <c r="DD86" s="123" t="s">
        <v>11</v>
      </c>
      <c r="DE86" s="123" t="s">
        <v>48</v>
      </c>
      <c r="DF86" s="123" t="s">
        <v>12</v>
      </c>
    </row>
    <row r="87" spans="1:133" ht="13.5" hidden="1" customHeight="1">
      <c r="A87" s="860"/>
      <c r="B87" s="861"/>
      <c r="C87" s="860"/>
      <c r="D87" s="864"/>
      <c r="E87" s="861"/>
      <c r="F87" s="860"/>
      <c r="G87" s="864"/>
      <c r="H87" s="861"/>
      <c r="I87" s="860"/>
      <c r="J87" s="861"/>
      <c r="K87" s="865"/>
      <c r="L87" s="866"/>
      <c r="M87" s="865"/>
      <c r="N87" s="866"/>
      <c r="O87" s="865"/>
      <c r="P87" s="866"/>
      <c r="Q87" s="860"/>
      <c r="R87" s="861"/>
      <c r="S87" s="860"/>
      <c r="T87" s="861"/>
      <c r="U87" s="862"/>
      <c r="V87" s="863"/>
      <c r="W87" s="860"/>
      <c r="X87" s="864"/>
      <c r="Y87" s="860"/>
      <c r="Z87" s="861"/>
      <c r="AA87" s="860"/>
      <c r="AB87" s="861"/>
      <c r="AC87" s="860"/>
      <c r="AD87" s="861"/>
      <c r="AE87" s="47" t="str">
        <f t="shared" si="216"/>
        <v/>
      </c>
      <c r="AF87" s="47" t="str">
        <f t="shared" si="217"/>
        <v/>
      </c>
      <c r="AG87" s="47" t="str">
        <f t="shared" si="183"/>
        <v/>
      </c>
      <c r="AH87" s="47" t="str">
        <f t="shared" si="184"/>
        <v/>
      </c>
      <c r="AI87" s="47" t="str">
        <f t="shared" si="218"/>
        <v/>
      </c>
      <c r="AJ87" s="47" t="str">
        <f t="shared" si="219"/>
        <v/>
      </c>
      <c r="AK87" s="47" t="str">
        <f t="shared" si="185"/>
        <v/>
      </c>
      <c r="AL87" s="47" t="str">
        <f t="shared" si="186"/>
        <v/>
      </c>
      <c r="AM87" s="58" t="str">
        <f t="shared" si="187"/>
        <v>○</v>
      </c>
      <c r="AN87" s="58" t="str">
        <f t="shared" si="97"/>
        <v/>
      </c>
      <c r="AO87" s="58" t="str">
        <f t="shared" si="98"/>
        <v/>
      </c>
      <c r="AP87" s="58" t="str">
        <f t="shared" si="99"/>
        <v/>
      </c>
      <c r="AQ87" s="58" t="str">
        <f t="shared" si="100"/>
        <v/>
      </c>
      <c r="AR87" s="58" t="str">
        <f t="shared" si="101"/>
        <v/>
      </c>
      <c r="AS87" s="58" t="str">
        <f t="shared" si="102"/>
        <v/>
      </c>
      <c r="AT87" s="58" t="str">
        <f t="shared" si="103"/>
        <v/>
      </c>
      <c r="AU87" s="58" t="str">
        <f t="shared" si="104"/>
        <v/>
      </c>
      <c r="AV87" s="58" t="str">
        <f t="shared" si="105"/>
        <v/>
      </c>
      <c r="AW87" s="58" t="str">
        <f t="shared" si="106"/>
        <v/>
      </c>
      <c r="AX87" s="58" t="str">
        <f t="shared" si="107"/>
        <v/>
      </c>
      <c r="AY87" s="58" t="str">
        <f t="shared" si="108"/>
        <v/>
      </c>
      <c r="AZ87" s="58" t="str">
        <f t="shared" si="109"/>
        <v/>
      </c>
      <c r="BA87" s="58" t="str">
        <f t="shared" si="110"/>
        <v/>
      </c>
      <c r="BB87" s="58" t="str">
        <f t="shared" si="111"/>
        <v/>
      </c>
      <c r="BC87" s="58" t="str">
        <f t="shared" si="112"/>
        <v/>
      </c>
      <c r="BD87" s="58" t="str">
        <f t="shared" si="113"/>
        <v/>
      </c>
      <c r="BE87" s="58" t="str">
        <f t="shared" si="114"/>
        <v/>
      </c>
      <c r="BF87" s="58" t="str">
        <f t="shared" si="188"/>
        <v/>
      </c>
      <c r="BG87" s="58" t="str">
        <f t="shared" si="189"/>
        <v/>
      </c>
      <c r="BH87" s="58" t="str">
        <f t="shared" si="190"/>
        <v/>
      </c>
      <c r="BI87" s="58" t="str">
        <f t="shared" si="191"/>
        <v/>
      </c>
      <c r="BJ87" s="58" t="str">
        <f t="shared" si="192"/>
        <v/>
      </c>
      <c r="BK87" s="58" t="str">
        <f t="shared" si="193"/>
        <v/>
      </c>
      <c r="BL87" s="58" t="str">
        <f t="shared" si="121"/>
        <v/>
      </c>
      <c r="BM87" s="58" t="str">
        <f t="shared" si="122"/>
        <v/>
      </c>
      <c r="BN87" s="58" t="str">
        <f t="shared" si="123"/>
        <v/>
      </c>
      <c r="BO87" s="58" t="str">
        <f t="shared" si="124"/>
        <v/>
      </c>
      <c r="BP87" s="58" t="str">
        <f t="shared" si="125"/>
        <v/>
      </c>
      <c r="BQ87" s="58" t="str">
        <f t="shared" si="126"/>
        <v/>
      </c>
      <c r="BR87" s="58" t="str">
        <f t="shared" si="127"/>
        <v/>
      </c>
      <c r="BS87" s="58" t="str">
        <f t="shared" si="128"/>
        <v/>
      </c>
      <c r="BT87" s="58" t="str">
        <f t="shared" si="129"/>
        <v/>
      </c>
      <c r="BU87" s="58" t="str">
        <f t="shared" si="130"/>
        <v/>
      </c>
      <c r="BV87" s="58" t="str">
        <f t="shared" si="131"/>
        <v/>
      </c>
      <c r="BW87" s="58" t="str">
        <f t="shared" si="132"/>
        <v/>
      </c>
      <c r="BX87" s="58" t="str">
        <f t="shared" si="133"/>
        <v/>
      </c>
      <c r="BY87" s="58" t="str">
        <f t="shared" si="134"/>
        <v/>
      </c>
      <c r="BZ87" s="58" t="str">
        <f t="shared" si="135"/>
        <v/>
      </c>
      <c r="CA87" s="58" t="str">
        <f t="shared" si="136"/>
        <v/>
      </c>
      <c r="CB87" s="58" t="str">
        <f t="shared" si="137"/>
        <v/>
      </c>
      <c r="CC87" s="58" t="str">
        <f t="shared" si="138"/>
        <v/>
      </c>
      <c r="CD87" s="58" t="str">
        <f t="shared" si="194"/>
        <v/>
      </c>
      <c r="CE87" s="58" t="str">
        <f t="shared" si="195"/>
        <v/>
      </c>
      <c r="CF87" s="58" t="str">
        <f t="shared" si="196"/>
        <v/>
      </c>
      <c r="CG87" s="58" t="str">
        <f t="shared" si="197"/>
        <v/>
      </c>
      <c r="CH87" s="58" t="str">
        <f t="shared" si="198"/>
        <v/>
      </c>
      <c r="CI87" s="58" t="str">
        <f t="shared" si="199"/>
        <v/>
      </c>
      <c r="CJ87" s="58" t="str">
        <f t="shared" si="139"/>
        <v/>
      </c>
      <c r="CK87" s="58" t="str">
        <f t="shared" si="140"/>
        <v/>
      </c>
      <c r="CL87" s="58" t="str">
        <f t="shared" si="141"/>
        <v/>
      </c>
      <c r="CM87" s="58" t="str">
        <f t="shared" si="142"/>
        <v/>
      </c>
      <c r="CN87" s="58" t="str">
        <f t="shared" si="143"/>
        <v/>
      </c>
      <c r="CO87" s="58" t="str">
        <f t="shared" si="144"/>
        <v/>
      </c>
      <c r="CP87" s="58" t="str">
        <f t="shared" si="145"/>
        <v/>
      </c>
      <c r="CQ87" s="58" t="str">
        <f t="shared" si="146"/>
        <v/>
      </c>
      <c r="CR87" s="58" t="str">
        <f t="shared" si="147"/>
        <v/>
      </c>
      <c r="CS87" s="58" t="str">
        <f t="shared" si="148"/>
        <v/>
      </c>
      <c r="CT87" s="58" t="str">
        <f t="shared" si="149"/>
        <v/>
      </c>
      <c r="CU87" s="58" t="str">
        <f t="shared" si="150"/>
        <v/>
      </c>
      <c r="CV87" s="58" t="str">
        <f t="shared" si="151"/>
        <v/>
      </c>
      <c r="CW87" s="58" t="str">
        <f t="shared" si="152"/>
        <v/>
      </c>
      <c r="CX87" s="58" t="str">
        <f t="shared" si="153"/>
        <v/>
      </c>
      <c r="CY87" s="58" t="str">
        <f t="shared" si="154"/>
        <v/>
      </c>
      <c r="CZ87" s="58" t="str">
        <f t="shared" si="200"/>
        <v/>
      </c>
      <c r="DA87" s="58" t="str">
        <f t="shared" si="201"/>
        <v/>
      </c>
      <c r="DB87" s="58" t="str">
        <f t="shared" si="202"/>
        <v/>
      </c>
      <c r="DC87" s="58" t="str">
        <f t="shared" si="203"/>
        <v/>
      </c>
      <c r="DD87" s="60" t="s">
        <v>46</v>
      </c>
      <c r="DE87" s="123" t="s">
        <v>47</v>
      </c>
      <c r="DF87" s="123" t="s">
        <v>261</v>
      </c>
    </row>
    <row r="88" spans="1:133" ht="13.5" hidden="1" customHeight="1">
      <c r="A88" s="860"/>
      <c r="B88" s="861"/>
      <c r="C88" s="860"/>
      <c r="D88" s="864"/>
      <c r="E88" s="861"/>
      <c r="F88" s="860"/>
      <c r="G88" s="864"/>
      <c r="H88" s="861"/>
      <c r="I88" s="860"/>
      <c r="J88" s="861"/>
      <c r="K88" s="865"/>
      <c r="L88" s="866"/>
      <c r="M88" s="865"/>
      <c r="N88" s="866"/>
      <c r="O88" s="865"/>
      <c r="P88" s="866"/>
      <c r="Q88" s="860"/>
      <c r="R88" s="861"/>
      <c r="S88" s="860"/>
      <c r="T88" s="861"/>
      <c r="U88" s="862"/>
      <c r="V88" s="863"/>
      <c r="W88" s="860"/>
      <c r="X88" s="864"/>
      <c r="Y88" s="860"/>
      <c r="Z88" s="861"/>
      <c r="AA88" s="860"/>
      <c r="AB88" s="861"/>
      <c r="AC88" s="860"/>
      <c r="AD88" s="861"/>
      <c r="AE88" s="47" t="str">
        <f t="shared" si="216"/>
        <v/>
      </c>
      <c r="AF88" s="47" t="str">
        <f t="shared" si="217"/>
        <v/>
      </c>
      <c r="AG88" s="47" t="str">
        <f t="shared" si="183"/>
        <v/>
      </c>
      <c r="AH88" s="47" t="str">
        <f t="shared" si="184"/>
        <v/>
      </c>
      <c r="AI88" s="47" t="str">
        <f t="shared" si="218"/>
        <v/>
      </c>
      <c r="AJ88" s="47" t="str">
        <f t="shared" si="219"/>
        <v/>
      </c>
      <c r="AK88" s="47" t="str">
        <f t="shared" si="185"/>
        <v/>
      </c>
      <c r="AL88" s="47" t="str">
        <f t="shared" si="186"/>
        <v/>
      </c>
      <c r="AM88" s="58" t="str">
        <f t="shared" si="187"/>
        <v>○</v>
      </c>
      <c r="AN88" s="58" t="str">
        <f t="shared" si="97"/>
        <v/>
      </c>
      <c r="AO88" s="58" t="str">
        <f t="shared" si="98"/>
        <v/>
      </c>
      <c r="AP88" s="58" t="str">
        <f t="shared" si="99"/>
        <v/>
      </c>
      <c r="AQ88" s="58" t="str">
        <f t="shared" si="100"/>
        <v/>
      </c>
      <c r="AR88" s="58" t="str">
        <f t="shared" si="101"/>
        <v/>
      </c>
      <c r="AS88" s="58" t="str">
        <f t="shared" si="102"/>
        <v/>
      </c>
      <c r="AT88" s="58" t="str">
        <f t="shared" si="103"/>
        <v/>
      </c>
      <c r="AU88" s="58" t="str">
        <f t="shared" si="104"/>
        <v/>
      </c>
      <c r="AV88" s="58" t="str">
        <f t="shared" si="105"/>
        <v/>
      </c>
      <c r="AW88" s="58" t="str">
        <f t="shared" si="106"/>
        <v/>
      </c>
      <c r="AX88" s="58" t="str">
        <f t="shared" si="107"/>
        <v/>
      </c>
      <c r="AY88" s="58" t="str">
        <f t="shared" si="108"/>
        <v/>
      </c>
      <c r="AZ88" s="58" t="str">
        <f t="shared" si="109"/>
        <v/>
      </c>
      <c r="BA88" s="58" t="str">
        <f t="shared" si="110"/>
        <v/>
      </c>
      <c r="BB88" s="58" t="str">
        <f t="shared" si="111"/>
        <v/>
      </c>
      <c r="BC88" s="58" t="str">
        <f t="shared" si="112"/>
        <v/>
      </c>
      <c r="BD88" s="58" t="str">
        <f t="shared" si="113"/>
        <v/>
      </c>
      <c r="BE88" s="58" t="str">
        <f t="shared" si="114"/>
        <v/>
      </c>
      <c r="BF88" s="58" t="str">
        <f t="shared" si="188"/>
        <v/>
      </c>
      <c r="BG88" s="58" t="str">
        <f t="shared" si="189"/>
        <v/>
      </c>
      <c r="BH88" s="58" t="str">
        <f t="shared" si="190"/>
        <v/>
      </c>
      <c r="BI88" s="58" t="str">
        <f t="shared" si="191"/>
        <v/>
      </c>
      <c r="BJ88" s="58" t="str">
        <f t="shared" si="192"/>
        <v/>
      </c>
      <c r="BK88" s="58" t="str">
        <f t="shared" si="193"/>
        <v/>
      </c>
      <c r="BL88" s="58" t="str">
        <f t="shared" si="121"/>
        <v/>
      </c>
      <c r="BM88" s="58" t="str">
        <f t="shared" si="122"/>
        <v/>
      </c>
      <c r="BN88" s="58" t="str">
        <f t="shared" si="123"/>
        <v/>
      </c>
      <c r="BO88" s="58" t="str">
        <f t="shared" si="124"/>
        <v/>
      </c>
      <c r="BP88" s="58" t="str">
        <f t="shared" si="125"/>
        <v/>
      </c>
      <c r="BQ88" s="58" t="str">
        <f t="shared" si="126"/>
        <v/>
      </c>
      <c r="BR88" s="58" t="str">
        <f t="shared" si="127"/>
        <v/>
      </c>
      <c r="BS88" s="58" t="str">
        <f t="shared" si="128"/>
        <v/>
      </c>
      <c r="BT88" s="58" t="str">
        <f t="shared" si="129"/>
        <v/>
      </c>
      <c r="BU88" s="58" t="str">
        <f t="shared" si="130"/>
        <v/>
      </c>
      <c r="BV88" s="58" t="str">
        <f t="shared" si="131"/>
        <v/>
      </c>
      <c r="BW88" s="58" t="str">
        <f t="shared" si="132"/>
        <v/>
      </c>
      <c r="BX88" s="58" t="str">
        <f t="shared" si="133"/>
        <v/>
      </c>
      <c r="BY88" s="58" t="str">
        <f t="shared" si="134"/>
        <v/>
      </c>
      <c r="BZ88" s="58" t="str">
        <f t="shared" si="135"/>
        <v/>
      </c>
      <c r="CA88" s="58" t="str">
        <f t="shared" si="136"/>
        <v/>
      </c>
      <c r="CB88" s="58" t="str">
        <f t="shared" si="137"/>
        <v/>
      </c>
      <c r="CC88" s="58" t="str">
        <f t="shared" si="138"/>
        <v/>
      </c>
      <c r="CD88" s="58" t="str">
        <f t="shared" si="194"/>
        <v/>
      </c>
      <c r="CE88" s="58" t="str">
        <f t="shared" si="195"/>
        <v/>
      </c>
      <c r="CF88" s="58" t="str">
        <f t="shared" si="196"/>
        <v/>
      </c>
      <c r="CG88" s="58" t="str">
        <f t="shared" si="197"/>
        <v/>
      </c>
      <c r="CH88" s="58" t="str">
        <f t="shared" si="198"/>
        <v/>
      </c>
      <c r="CI88" s="58" t="str">
        <f t="shared" si="199"/>
        <v/>
      </c>
      <c r="CJ88" s="58" t="str">
        <f t="shared" si="139"/>
        <v/>
      </c>
      <c r="CK88" s="58" t="str">
        <f t="shared" si="140"/>
        <v/>
      </c>
      <c r="CL88" s="58" t="str">
        <f t="shared" si="141"/>
        <v/>
      </c>
      <c r="CM88" s="58" t="str">
        <f t="shared" si="142"/>
        <v/>
      </c>
      <c r="CN88" s="58" t="str">
        <f t="shared" si="143"/>
        <v/>
      </c>
      <c r="CO88" s="58" t="str">
        <f t="shared" si="144"/>
        <v/>
      </c>
      <c r="CP88" s="58" t="str">
        <f t="shared" si="145"/>
        <v/>
      </c>
      <c r="CQ88" s="58" t="str">
        <f t="shared" si="146"/>
        <v/>
      </c>
      <c r="CR88" s="58" t="str">
        <f t="shared" si="147"/>
        <v/>
      </c>
      <c r="CS88" s="58" t="str">
        <f t="shared" si="148"/>
        <v/>
      </c>
      <c r="CT88" s="58" t="str">
        <f t="shared" si="149"/>
        <v/>
      </c>
      <c r="CU88" s="58" t="str">
        <f t="shared" si="150"/>
        <v/>
      </c>
      <c r="CV88" s="58" t="str">
        <f t="shared" si="151"/>
        <v/>
      </c>
      <c r="CW88" s="58" t="str">
        <f t="shared" si="152"/>
        <v/>
      </c>
      <c r="CX88" s="58" t="str">
        <f t="shared" si="153"/>
        <v/>
      </c>
      <c r="CY88" s="58" t="str">
        <f t="shared" si="154"/>
        <v/>
      </c>
      <c r="CZ88" s="58" t="str">
        <f t="shared" si="200"/>
        <v/>
      </c>
      <c r="DA88" s="58" t="str">
        <f t="shared" si="201"/>
        <v/>
      </c>
      <c r="DB88" s="58" t="str">
        <f t="shared" si="202"/>
        <v/>
      </c>
      <c r="DC88" s="58" t="str">
        <f t="shared" si="203"/>
        <v/>
      </c>
      <c r="DD88" s="60"/>
      <c r="DE88" s="123" t="s">
        <v>57</v>
      </c>
    </row>
    <row r="89" spans="1:133" ht="13.5" hidden="1" customHeight="1">
      <c r="A89" s="860"/>
      <c r="B89" s="861"/>
      <c r="C89" s="860"/>
      <c r="D89" s="864"/>
      <c r="E89" s="861"/>
      <c r="F89" s="860"/>
      <c r="G89" s="864"/>
      <c r="H89" s="861"/>
      <c r="I89" s="860"/>
      <c r="J89" s="861"/>
      <c r="K89" s="865"/>
      <c r="L89" s="866"/>
      <c r="M89" s="865"/>
      <c r="N89" s="866"/>
      <c r="O89" s="865"/>
      <c r="P89" s="866"/>
      <c r="Q89" s="860"/>
      <c r="R89" s="861"/>
      <c r="S89" s="860"/>
      <c r="T89" s="861"/>
      <c r="U89" s="862"/>
      <c r="V89" s="863"/>
      <c r="W89" s="860"/>
      <c r="X89" s="864"/>
      <c r="Y89" s="860"/>
      <c r="Z89" s="861"/>
      <c r="AA89" s="860"/>
      <c r="AB89" s="861"/>
      <c r="AC89" s="860"/>
      <c r="AD89" s="861"/>
      <c r="AE89" s="47" t="str">
        <f t="shared" si="216"/>
        <v/>
      </c>
      <c r="AF89" s="47" t="str">
        <f t="shared" si="217"/>
        <v/>
      </c>
      <c r="AG89" s="47" t="str">
        <f t="shared" si="183"/>
        <v/>
      </c>
      <c r="AH89" s="47" t="str">
        <f t="shared" si="184"/>
        <v/>
      </c>
      <c r="AI89" s="47" t="str">
        <f t="shared" si="218"/>
        <v/>
      </c>
      <c r="AJ89" s="47" t="str">
        <f t="shared" si="219"/>
        <v/>
      </c>
      <c r="AK89" s="47" t="str">
        <f t="shared" si="185"/>
        <v/>
      </c>
      <c r="AL89" s="47" t="str">
        <f t="shared" si="186"/>
        <v/>
      </c>
      <c r="AM89" s="58" t="str">
        <f t="shared" si="187"/>
        <v>○</v>
      </c>
      <c r="AN89" s="58" t="str">
        <f t="shared" si="97"/>
        <v/>
      </c>
      <c r="AO89" s="58" t="str">
        <f t="shared" si="98"/>
        <v/>
      </c>
      <c r="AP89" s="58" t="str">
        <f t="shared" si="99"/>
        <v/>
      </c>
      <c r="AQ89" s="58" t="str">
        <f t="shared" si="100"/>
        <v/>
      </c>
      <c r="AR89" s="58" t="str">
        <f t="shared" si="101"/>
        <v/>
      </c>
      <c r="AS89" s="58" t="str">
        <f t="shared" si="102"/>
        <v/>
      </c>
      <c r="AT89" s="58" t="str">
        <f t="shared" si="103"/>
        <v/>
      </c>
      <c r="AU89" s="58" t="str">
        <f t="shared" si="104"/>
        <v/>
      </c>
      <c r="AV89" s="58" t="str">
        <f t="shared" si="105"/>
        <v/>
      </c>
      <c r="AW89" s="58" t="str">
        <f t="shared" si="106"/>
        <v/>
      </c>
      <c r="AX89" s="58" t="str">
        <f t="shared" si="107"/>
        <v/>
      </c>
      <c r="AY89" s="58" t="str">
        <f t="shared" si="108"/>
        <v/>
      </c>
      <c r="AZ89" s="58" t="str">
        <f t="shared" si="109"/>
        <v/>
      </c>
      <c r="BA89" s="58" t="str">
        <f t="shared" si="110"/>
        <v/>
      </c>
      <c r="BB89" s="58" t="str">
        <f t="shared" si="111"/>
        <v/>
      </c>
      <c r="BC89" s="58" t="str">
        <f t="shared" si="112"/>
        <v/>
      </c>
      <c r="BD89" s="58" t="str">
        <f t="shared" si="113"/>
        <v/>
      </c>
      <c r="BE89" s="58" t="str">
        <f t="shared" si="114"/>
        <v/>
      </c>
      <c r="BF89" s="58" t="str">
        <f t="shared" si="188"/>
        <v/>
      </c>
      <c r="BG89" s="58" t="str">
        <f t="shared" si="189"/>
        <v/>
      </c>
      <c r="BH89" s="58" t="str">
        <f t="shared" si="190"/>
        <v/>
      </c>
      <c r="BI89" s="58" t="str">
        <f t="shared" si="191"/>
        <v/>
      </c>
      <c r="BJ89" s="58" t="str">
        <f t="shared" si="192"/>
        <v/>
      </c>
      <c r="BK89" s="58" t="str">
        <f t="shared" si="193"/>
        <v/>
      </c>
      <c r="BL89" s="58" t="str">
        <f t="shared" si="121"/>
        <v/>
      </c>
      <c r="BM89" s="58" t="str">
        <f t="shared" si="122"/>
        <v/>
      </c>
      <c r="BN89" s="58" t="str">
        <f t="shared" si="123"/>
        <v/>
      </c>
      <c r="BO89" s="58" t="str">
        <f t="shared" si="124"/>
        <v/>
      </c>
      <c r="BP89" s="58" t="str">
        <f t="shared" si="125"/>
        <v/>
      </c>
      <c r="BQ89" s="58" t="str">
        <f t="shared" si="126"/>
        <v/>
      </c>
      <c r="BR89" s="58" t="str">
        <f t="shared" si="127"/>
        <v/>
      </c>
      <c r="BS89" s="58" t="str">
        <f t="shared" si="128"/>
        <v/>
      </c>
      <c r="BT89" s="58" t="str">
        <f t="shared" si="129"/>
        <v/>
      </c>
      <c r="BU89" s="58" t="str">
        <f t="shared" si="130"/>
        <v/>
      </c>
      <c r="BV89" s="58" t="str">
        <f t="shared" si="131"/>
        <v/>
      </c>
      <c r="BW89" s="58" t="str">
        <f t="shared" si="132"/>
        <v/>
      </c>
      <c r="BX89" s="58" t="str">
        <f t="shared" si="133"/>
        <v/>
      </c>
      <c r="BY89" s="58" t="str">
        <f t="shared" si="134"/>
        <v/>
      </c>
      <c r="BZ89" s="58" t="str">
        <f t="shared" si="135"/>
        <v/>
      </c>
      <c r="CA89" s="58" t="str">
        <f t="shared" si="136"/>
        <v/>
      </c>
      <c r="CB89" s="58" t="str">
        <f t="shared" si="137"/>
        <v/>
      </c>
      <c r="CC89" s="58" t="str">
        <f t="shared" si="138"/>
        <v/>
      </c>
      <c r="CD89" s="58" t="str">
        <f t="shared" si="194"/>
        <v/>
      </c>
      <c r="CE89" s="58" t="str">
        <f t="shared" si="195"/>
        <v/>
      </c>
      <c r="CF89" s="58" t="str">
        <f t="shared" si="196"/>
        <v/>
      </c>
      <c r="CG89" s="58" t="str">
        <f t="shared" si="197"/>
        <v/>
      </c>
      <c r="CH89" s="58" t="str">
        <f t="shared" si="198"/>
        <v/>
      </c>
      <c r="CI89" s="58" t="str">
        <f t="shared" si="199"/>
        <v/>
      </c>
      <c r="CJ89" s="58" t="str">
        <f t="shared" si="139"/>
        <v/>
      </c>
      <c r="CK89" s="58" t="str">
        <f t="shared" si="140"/>
        <v/>
      </c>
      <c r="CL89" s="58" t="str">
        <f t="shared" si="141"/>
        <v/>
      </c>
      <c r="CM89" s="58" t="str">
        <f t="shared" si="142"/>
        <v/>
      </c>
      <c r="CN89" s="58" t="str">
        <f t="shared" si="143"/>
        <v/>
      </c>
      <c r="CO89" s="58" t="str">
        <f t="shared" si="144"/>
        <v/>
      </c>
      <c r="CP89" s="58" t="str">
        <f t="shared" si="145"/>
        <v/>
      </c>
      <c r="CQ89" s="58" t="str">
        <f t="shared" si="146"/>
        <v/>
      </c>
      <c r="CR89" s="58" t="str">
        <f t="shared" si="147"/>
        <v/>
      </c>
      <c r="CS89" s="58" t="str">
        <f t="shared" si="148"/>
        <v/>
      </c>
      <c r="CT89" s="58" t="str">
        <f t="shared" si="149"/>
        <v/>
      </c>
      <c r="CU89" s="58" t="str">
        <f t="shared" si="150"/>
        <v/>
      </c>
      <c r="CV89" s="58" t="str">
        <f t="shared" si="151"/>
        <v/>
      </c>
      <c r="CW89" s="58" t="str">
        <f t="shared" si="152"/>
        <v/>
      </c>
      <c r="CX89" s="58" t="str">
        <f t="shared" si="153"/>
        <v/>
      </c>
      <c r="CY89" s="58" t="str">
        <f t="shared" si="154"/>
        <v/>
      </c>
      <c r="CZ89" s="58" t="str">
        <f t="shared" si="200"/>
        <v/>
      </c>
      <c r="DA89" s="58" t="str">
        <f t="shared" si="201"/>
        <v/>
      </c>
      <c r="DB89" s="58" t="str">
        <f t="shared" si="202"/>
        <v/>
      </c>
      <c r="DC89" s="58" t="str">
        <f t="shared" si="203"/>
        <v/>
      </c>
      <c r="DD89" s="60"/>
      <c r="DE89" s="123" t="s">
        <v>44</v>
      </c>
    </row>
    <row r="90" spans="1:133" ht="13.5" hidden="1" customHeight="1">
      <c r="A90" s="860"/>
      <c r="B90" s="861"/>
      <c r="C90" s="860"/>
      <c r="D90" s="864"/>
      <c r="E90" s="861"/>
      <c r="F90" s="860"/>
      <c r="G90" s="864"/>
      <c r="H90" s="861"/>
      <c r="I90" s="860"/>
      <c r="J90" s="861"/>
      <c r="K90" s="865"/>
      <c r="L90" s="866"/>
      <c r="M90" s="865"/>
      <c r="N90" s="866"/>
      <c r="O90" s="865"/>
      <c r="P90" s="866"/>
      <c r="Q90" s="860"/>
      <c r="R90" s="861"/>
      <c r="S90" s="860"/>
      <c r="T90" s="861"/>
      <c r="U90" s="862"/>
      <c r="V90" s="863"/>
      <c r="W90" s="860"/>
      <c r="X90" s="864"/>
      <c r="Y90" s="860"/>
      <c r="Z90" s="861"/>
      <c r="AA90" s="860"/>
      <c r="AB90" s="861"/>
      <c r="AC90" s="860"/>
      <c r="AD90" s="861"/>
      <c r="AE90" s="47" t="str">
        <f t="shared" ref="AE90:AE91" si="220">IF(AND(Q90="○",O90="",Y90=""),"A","")</f>
        <v/>
      </c>
      <c r="AF90" s="47" t="str">
        <f t="shared" ref="AF90:AF91" si="221">IF(AND(Q90="○",O90="",Y90="○"),"B","")</f>
        <v/>
      </c>
      <c r="AG90" s="47" t="str">
        <f t="shared" ref="AG90:AG91" si="222">IF(AND(Q90="○",O90="○",Y90=""),"C","")</f>
        <v/>
      </c>
      <c r="AH90" s="47" t="str">
        <f t="shared" ref="AH90:AH91" si="223">IF(AND(O90="○",Y90="○",Q90="○"),"D","")</f>
        <v/>
      </c>
      <c r="AI90" s="47" t="str">
        <f t="shared" ref="AI90:AI91" si="224">IF(AND(S90="○",O90="",Y90=""),"E","")</f>
        <v/>
      </c>
      <c r="AJ90" s="47" t="str">
        <f t="shared" ref="AJ90:AJ91" si="225">IF(AND(S90="○",O90="",Y90="○"),"F","")</f>
        <v/>
      </c>
      <c r="AK90" s="47" t="str">
        <f t="shared" ref="AK90:AK91" si="226">IF(AND(S90="○",O90="○",Y90=""),"G","")</f>
        <v/>
      </c>
      <c r="AL90" s="47" t="str">
        <f t="shared" ref="AL90:AL91" si="227">IF(AND(O90="○",Y90="○",S90="○"),"H","")</f>
        <v/>
      </c>
      <c r="AM90" s="58" t="str">
        <f t="shared" ref="AM90:AM91" si="228">IF(U90&gt;0,"","○")</f>
        <v>○</v>
      </c>
      <c r="AN90" s="58" t="str">
        <f t="shared" si="97"/>
        <v/>
      </c>
      <c r="AO90" s="58" t="str">
        <f t="shared" si="98"/>
        <v/>
      </c>
      <c r="AP90" s="58" t="str">
        <f t="shared" si="99"/>
        <v/>
      </c>
      <c r="AQ90" s="58" t="str">
        <f t="shared" si="100"/>
        <v/>
      </c>
      <c r="AR90" s="58" t="str">
        <f t="shared" si="101"/>
        <v/>
      </c>
      <c r="AS90" s="58" t="str">
        <f t="shared" si="102"/>
        <v/>
      </c>
      <c r="AT90" s="58" t="str">
        <f t="shared" si="103"/>
        <v/>
      </c>
      <c r="AU90" s="58" t="str">
        <f t="shared" si="104"/>
        <v/>
      </c>
      <c r="AV90" s="58" t="str">
        <f t="shared" si="105"/>
        <v/>
      </c>
      <c r="AW90" s="58" t="str">
        <f t="shared" si="106"/>
        <v/>
      </c>
      <c r="AX90" s="58" t="str">
        <f t="shared" si="107"/>
        <v/>
      </c>
      <c r="AY90" s="58" t="str">
        <f t="shared" si="108"/>
        <v/>
      </c>
      <c r="AZ90" s="58" t="str">
        <f t="shared" si="109"/>
        <v/>
      </c>
      <c r="BA90" s="58" t="str">
        <f t="shared" si="110"/>
        <v/>
      </c>
      <c r="BB90" s="58" t="str">
        <f t="shared" si="111"/>
        <v/>
      </c>
      <c r="BC90" s="58" t="str">
        <f t="shared" si="112"/>
        <v/>
      </c>
      <c r="BD90" s="58" t="str">
        <f t="shared" si="113"/>
        <v/>
      </c>
      <c r="BE90" s="58" t="str">
        <f t="shared" si="114"/>
        <v/>
      </c>
      <c r="BF90" s="58" t="str">
        <f t="shared" ref="BF90:BF91" si="229">IF(AND(I90="５歳",M90="標準",U90&gt;0),"○","")</f>
        <v/>
      </c>
      <c r="BG90" s="58" t="str">
        <f t="shared" ref="BG90:BG91" si="230">IF(AND(I90="４歳",M90="標準",U90&gt;0),"○","")</f>
        <v/>
      </c>
      <c r="BH90" s="58" t="str">
        <f t="shared" ref="BH90:BH91" si="231">IF(AND(I90="３歳",M90="標準",U90&gt;0),"○","")</f>
        <v/>
      </c>
      <c r="BI90" s="58" t="str">
        <f t="shared" ref="BI90:BI91" si="232">IF(AND(I90="２歳",M90="標準",U90&gt;0),"○","")</f>
        <v/>
      </c>
      <c r="BJ90" s="58" t="str">
        <f t="shared" ref="BJ90:BJ91" si="233">IF(AND(I90="１歳",M90="標準",U90&gt;0),"○","")</f>
        <v/>
      </c>
      <c r="BK90" s="58" t="str">
        <f t="shared" ref="BK90:BK91" si="234">IF(AND(I90="乳児",M90="標準",U90&gt;0),"○","")</f>
        <v/>
      </c>
      <c r="BL90" s="58" t="str">
        <f t="shared" si="121"/>
        <v/>
      </c>
      <c r="BM90" s="58" t="str">
        <f t="shared" si="122"/>
        <v/>
      </c>
      <c r="BN90" s="58" t="str">
        <f t="shared" si="123"/>
        <v/>
      </c>
      <c r="BO90" s="58" t="str">
        <f t="shared" si="124"/>
        <v/>
      </c>
      <c r="BP90" s="58" t="str">
        <f t="shared" si="125"/>
        <v/>
      </c>
      <c r="BQ90" s="58" t="str">
        <f t="shared" si="126"/>
        <v/>
      </c>
      <c r="BR90" s="58" t="str">
        <f t="shared" si="127"/>
        <v/>
      </c>
      <c r="BS90" s="58" t="str">
        <f t="shared" si="128"/>
        <v/>
      </c>
      <c r="BT90" s="58" t="str">
        <f t="shared" si="129"/>
        <v/>
      </c>
      <c r="BU90" s="58" t="str">
        <f t="shared" si="130"/>
        <v/>
      </c>
      <c r="BV90" s="58" t="str">
        <f t="shared" si="131"/>
        <v/>
      </c>
      <c r="BW90" s="58" t="str">
        <f t="shared" si="132"/>
        <v/>
      </c>
      <c r="BX90" s="58" t="str">
        <f t="shared" si="133"/>
        <v/>
      </c>
      <c r="BY90" s="58" t="str">
        <f t="shared" si="134"/>
        <v/>
      </c>
      <c r="BZ90" s="58" t="str">
        <f t="shared" si="135"/>
        <v/>
      </c>
      <c r="CA90" s="58" t="str">
        <f t="shared" si="136"/>
        <v/>
      </c>
      <c r="CB90" s="58" t="str">
        <f t="shared" si="137"/>
        <v/>
      </c>
      <c r="CC90" s="58" t="str">
        <f t="shared" si="138"/>
        <v/>
      </c>
      <c r="CD90" s="58" t="str">
        <f t="shared" si="51"/>
        <v/>
      </c>
      <c r="CE90" s="58" t="str">
        <f t="shared" si="52"/>
        <v/>
      </c>
      <c r="CF90" s="58" t="str">
        <f t="shared" si="53"/>
        <v/>
      </c>
      <c r="CG90" s="58" t="str">
        <f t="shared" si="54"/>
        <v/>
      </c>
      <c r="CH90" s="58" t="str">
        <f t="shared" si="55"/>
        <v/>
      </c>
      <c r="CI90" s="58" t="str">
        <f t="shared" si="56"/>
        <v/>
      </c>
      <c r="CJ90" s="58" t="str">
        <f t="shared" si="139"/>
        <v/>
      </c>
      <c r="CK90" s="58" t="str">
        <f t="shared" si="140"/>
        <v/>
      </c>
      <c r="CL90" s="58" t="str">
        <f t="shared" si="141"/>
        <v/>
      </c>
      <c r="CM90" s="58" t="str">
        <f t="shared" si="142"/>
        <v/>
      </c>
      <c r="CN90" s="58" t="str">
        <f t="shared" si="143"/>
        <v/>
      </c>
      <c r="CO90" s="58" t="str">
        <f t="shared" si="144"/>
        <v/>
      </c>
      <c r="CP90" s="58" t="str">
        <f t="shared" si="145"/>
        <v/>
      </c>
      <c r="CQ90" s="58" t="str">
        <f t="shared" si="146"/>
        <v/>
      </c>
      <c r="CR90" s="58" t="str">
        <f t="shared" si="147"/>
        <v/>
      </c>
      <c r="CS90" s="58" t="str">
        <f t="shared" si="148"/>
        <v/>
      </c>
      <c r="CT90" s="58" t="str">
        <f t="shared" si="149"/>
        <v/>
      </c>
      <c r="CU90" s="58" t="str">
        <f t="shared" si="150"/>
        <v/>
      </c>
      <c r="CV90" s="58" t="str">
        <f t="shared" si="151"/>
        <v/>
      </c>
      <c r="CW90" s="58" t="str">
        <f t="shared" si="152"/>
        <v/>
      </c>
      <c r="CX90" s="58" t="str">
        <f t="shared" si="153"/>
        <v/>
      </c>
      <c r="CY90" s="58" t="str">
        <f t="shared" si="154"/>
        <v/>
      </c>
      <c r="CZ90" s="58" t="str">
        <f t="shared" si="73"/>
        <v/>
      </c>
      <c r="DA90" s="58" t="str">
        <f t="shared" si="74"/>
        <v/>
      </c>
      <c r="DB90" s="58" t="str">
        <f t="shared" si="75"/>
        <v/>
      </c>
      <c r="DC90" s="58" t="str">
        <f t="shared" si="76"/>
        <v/>
      </c>
      <c r="DD90" s="60"/>
      <c r="DE90" s="120">
        <v>1</v>
      </c>
      <c r="DF90" s="120">
        <v>2</v>
      </c>
      <c r="DG90" s="120">
        <v>3</v>
      </c>
      <c r="DH90" s="120">
        <v>4</v>
      </c>
      <c r="DI90" s="120">
        <v>5</v>
      </c>
      <c r="DJ90" s="120">
        <v>6</v>
      </c>
      <c r="DK90" s="120">
        <v>7</v>
      </c>
      <c r="DL90" s="120">
        <v>8</v>
      </c>
      <c r="DM90" s="120">
        <v>9</v>
      </c>
      <c r="DN90" s="120">
        <v>10</v>
      </c>
      <c r="DO90" s="120">
        <v>11</v>
      </c>
      <c r="DP90" s="120">
        <v>12</v>
      </c>
      <c r="DQ90" s="120">
        <v>13</v>
      </c>
      <c r="DR90" s="120">
        <v>14</v>
      </c>
      <c r="DS90" s="120">
        <v>15</v>
      </c>
      <c r="DT90" s="120">
        <v>16</v>
      </c>
      <c r="DU90" s="120">
        <v>17</v>
      </c>
      <c r="DV90" s="120">
        <v>18</v>
      </c>
      <c r="DW90" s="120">
        <v>19</v>
      </c>
      <c r="DX90" s="120">
        <v>20</v>
      </c>
      <c r="DY90" s="120">
        <v>21</v>
      </c>
      <c r="DZ90" s="120">
        <v>22</v>
      </c>
      <c r="EA90" s="120">
        <v>23</v>
      </c>
      <c r="EB90" s="120">
        <v>24</v>
      </c>
      <c r="EC90" s="120">
        <v>25</v>
      </c>
    </row>
    <row r="91" spans="1:133" ht="13.5" hidden="1" customHeight="1">
      <c r="A91" s="860"/>
      <c r="B91" s="861"/>
      <c r="C91" s="860"/>
      <c r="D91" s="864"/>
      <c r="E91" s="861"/>
      <c r="F91" s="860"/>
      <c r="G91" s="864"/>
      <c r="H91" s="861"/>
      <c r="I91" s="860"/>
      <c r="J91" s="861"/>
      <c r="K91" s="865"/>
      <c r="L91" s="866"/>
      <c r="M91" s="865"/>
      <c r="N91" s="866"/>
      <c r="O91" s="865"/>
      <c r="P91" s="866"/>
      <c r="Q91" s="860"/>
      <c r="R91" s="861"/>
      <c r="S91" s="860"/>
      <c r="T91" s="861"/>
      <c r="U91" s="862"/>
      <c r="V91" s="863"/>
      <c r="W91" s="860"/>
      <c r="X91" s="864"/>
      <c r="Y91" s="860"/>
      <c r="Z91" s="861"/>
      <c r="AA91" s="860"/>
      <c r="AB91" s="861"/>
      <c r="AC91" s="860"/>
      <c r="AD91" s="861"/>
      <c r="AE91" s="47" t="str">
        <f t="shared" si="220"/>
        <v/>
      </c>
      <c r="AF91" s="47" t="str">
        <f t="shared" si="221"/>
        <v/>
      </c>
      <c r="AG91" s="47" t="str">
        <f t="shared" si="222"/>
        <v/>
      </c>
      <c r="AH91" s="47" t="str">
        <f t="shared" si="223"/>
        <v/>
      </c>
      <c r="AI91" s="47" t="str">
        <f t="shared" si="224"/>
        <v/>
      </c>
      <c r="AJ91" s="47" t="str">
        <f t="shared" si="225"/>
        <v/>
      </c>
      <c r="AK91" s="47" t="str">
        <f t="shared" si="226"/>
        <v/>
      </c>
      <c r="AL91" s="47" t="str">
        <f t="shared" si="227"/>
        <v/>
      </c>
      <c r="AM91" s="58" t="str">
        <f t="shared" si="228"/>
        <v>○</v>
      </c>
      <c r="AN91" s="58" t="str">
        <f t="shared" si="97"/>
        <v/>
      </c>
      <c r="AO91" s="58" t="str">
        <f t="shared" si="98"/>
        <v/>
      </c>
      <c r="AP91" s="58" t="str">
        <f t="shared" si="99"/>
        <v/>
      </c>
      <c r="AQ91" s="58" t="str">
        <f t="shared" si="100"/>
        <v/>
      </c>
      <c r="AR91" s="58" t="str">
        <f t="shared" si="101"/>
        <v/>
      </c>
      <c r="AS91" s="58" t="str">
        <f t="shared" si="102"/>
        <v/>
      </c>
      <c r="AT91" s="58" t="str">
        <f t="shared" si="103"/>
        <v/>
      </c>
      <c r="AU91" s="58" t="str">
        <f t="shared" si="104"/>
        <v/>
      </c>
      <c r="AV91" s="58" t="str">
        <f t="shared" si="105"/>
        <v/>
      </c>
      <c r="AW91" s="58" t="str">
        <f t="shared" si="106"/>
        <v/>
      </c>
      <c r="AX91" s="58" t="str">
        <f t="shared" si="107"/>
        <v/>
      </c>
      <c r="AY91" s="58" t="str">
        <f t="shared" si="108"/>
        <v/>
      </c>
      <c r="AZ91" s="58" t="str">
        <f t="shared" si="109"/>
        <v/>
      </c>
      <c r="BA91" s="58" t="str">
        <f t="shared" si="110"/>
        <v/>
      </c>
      <c r="BB91" s="58" t="str">
        <f t="shared" si="111"/>
        <v/>
      </c>
      <c r="BC91" s="58" t="str">
        <f t="shared" si="112"/>
        <v/>
      </c>
      <c r="BD91" s="58" t="str">
        <f t="shared" si="113"/>
        <v/>
      </c>
      <c r="BE91" s="58" t="str">
        <f t="shared" si="114"/>
        <v/>
      </c>
      <c r="BF91" s="58" t="str">
        <f t="shared" si="229"/>
        <v/>
      </c>
      <c r="BG91" s="58" t="str">
        <f t="shared" si="230"/>
        <v/>
      </c>
      <c r="BH91" s="58" t="str">
        <f t="shared" si="231"/>
        <v/>
      </c>
      <c r="BI91" s="58" t="str">
        <f t="shared" si="232"/>
        <v/>
      </c>
      <c r="BJ91" s="58" t="str">
        <f t="shared" si="233"/>
        <v/>
      </c>
      <c r="BK91" s="58" t="str">
        <f t="shared" si="234"/>
        <v/>
      </c>
      <c r="BL91" s="58" t="str">
        <f t="shared" si="121"/>
        <v/>
      </c>
      <c r="BM91" s="58" t="str">
        <f t="shared" si="122"/>
        <v/>
      </c>
      <c r="BN91" s="58" t="str">
        <f t="shared" si="123"/>
        <v/>
      </c>
      <c r="BO91" s="58" t="str">
        <f t="shared" si="124"/>
        <v/>
      </c>
      <c r="BP91" s="58" t="str">
        <f t="shared" si="125"/>
        <v/>
      </c>
      <c r="BQ91" s="58" t="str">
        <f t="shared" si="126"/>
        <v/>
      </c>
      <c r="BR91" s="58" t="str">
        <f t="shared" si="127"/>
        <v/>
      </c>
      <c r="BS91" s="58" t="str">
        <f t="shared" si="128"/>
        <v/>
      </c>
      <c r="BT91" s="58" t="str">
        <f t="shared" si="129"/>
        <v/>
      </c>
      <c r="BU91" s="58" t="str">
        <f t="shared" si="130"/>
        <v/>
      </c>
      <c r="BV91" s="58" t="str">
        <f t="shared" si="131"/>
        <v/>
      </c>
      <c r="BW91" s="58" t="str">
        <f t="shared" si="132"/>
        <v/>
      </c>
      <c r="BX91" s="58" t="str">
        <f t="shared" si="133"/>
        <v/>
      </c>
      <c r="BY91" s="58" t="str">
        <f t="shared" si="134"/>
        <v/>
      </c>
      <c r="BZ91" s="58" t="str">
        <f t="shared" si="135"/>
        <v/>
      </c>
      <c r="CA91" s="58" t="str">
        <f t="shared" si="136"/>
        <v/>
      </c>
      <c r="CB91" s="58" t="str">
        <f t="shared" si="137"/>
        <v/>
      </c>
      <c r="CC91" s="58" t="str">
        <f t="shared" si="138"/>
        <v/>
      </c>
      <c r="CD91" s="58" t="str">
        <f t="shared" si="51"/>
        <v/>
      </c>
      <c r="CE91" s="58" t="str">
        <f t="shared" si="52"/>
        <v/>
      </c>
      <c r="CF91" s="58" t="str">
        <f t="shared" si="53"/>
        <v/>
      </c>
      <c r="CG91" s="58" t="str">
        <f t="shared" si="54"/>
        <v/>
      </c>
      <c r="CH91" s="58" t="str">
        <f t="shared" si="55"/>
        <v/>
      </c>
      <c r="CI91" s="58" t="str">
        <f t="shared" si="56"/>
        <v/>
      </c>
      <c r="CJ91" s="58" t="str">
        <f t="shared" si="139"/>
        <v/>
      </c>
      <c r="CK91" s="58" t="str">
        <f t="shared" si="140"/>
        <v/>
      </c>
      <c r="CL91" s="58" t="str">
        <f t="shared" si="141"/>
        <v/>
      </c>
      <c r="CM91" s="58" t="str">
        <f t="shared" si="142"/>
        <v/>
      </c>
      <c r="CN91" s="58" t="str">
        <f t="shared" si="143"/>
        <v/>
      </c>
      <c r="CO91" s="58" t="str">
        <f t="shared" si="144"/>
        <v/>
      </c>
      <c r="CP91" s="58" t="str">
        <f t="shared" si="145"/>
        <v/>
      </c>
      <c r="CQ91" s="58" t="str">
        <f t="shared" si="146"/>
        <v/>
      </c>
      <c r="CR91" s="58" t="str">
        <f t="shared" si="147"/>
        <v/>
      </c>
      <c r="CS91" s="58" t="str">
        <f t="shared" si="148"/>
        <v/>
      </c>
      <c r="CT91" s="58" t="str">
        <f t="shared" si="149"/>
        <v/>
      </c>
      <c r="CU91" s="58" t="str">
        <f t="shared" si="150"/>
        <v/>
      </c>
      <c r="CV91" s="58" t="str">
        <f t="shared" si="151"/>
        <v/>
      </c>
      <c r="CW91" s="58" t="str">
        <f t="shared" si="152"/>
        <v/>
      </c>
      <c r="CX91" s="58" t="str">
        <f t="shared" si="153"/>
        <v/>
      </c>
      <c r="CY91" s="58" t="str">
        <f t="shared" si="154"/>
        <v/>
      </c>
      <c r="CZ91" s="58" t="str">
        <f t="shared" si="73"/>
        <v/>
      </c>
      <c r="DA91" s="58" t="str">
        <f t="shared" si="74"/>
        <v/>
      </c>
      <c r="DB91" s="58" t="str">
        <f t="shared" si="75"/>
        <v/>
      </c>
      <c r="DC91" s="58" t="str">
        <f t="shared" si="76"/>
        <v/>
      </c>
      <c r="DD91" s="61"/>
    </row>
    <row r="92" spans="1:133" ht="13.5" customHeight="1">
      <c r="A92" s="48"/>
      <c r="B92" s="49"/>
      <c r="C92" s="49"/>
      <c r="D92" s="49"/>
      <c r="E92" s="49"/>
      <c r="F92" s="49"/>
      <c r="G92" s="49"/>
      <c r="H92" s="49"/>
      <c r="I92" s="49"/>
      <c r="J92" s="49"/>
      <c r="K92" s="49"/>
      <c r="L92" s="49"/>
      <c r="M92" s="49"/>
      <c r="N92" s="49"/>
      <c r="O92" s="49"/>
      <c r="P92" s="49"/>
      <c r="Q92" s="48"/>
      <c r="R92" s="48"/>
      <c r="S92" s="50"/>
      <c r="T92" s="51"/>
      <c r="U92" s="52"/>
      <c r="V92" s="53"/>
      <c r="W92" s="54"/>
      <c r="X92" s="55"/>
    </row>
    <row r="93" spans="1:133" ht="13.5" customHeight="1">
      <c r="A93" s="927" t="s">
        <v>262</v>
      </c>
      <c r="B93" s="65" t="s">
        <v>256</v>
      </c>
      <c r="C93" s="63"/>
      <c r="D93" s="57"/>
      <c r="E93" s="57"/>
      <c r="F93" s="57"/>
      <c r="G93" s="57"/>
      <c r="H93" s="57"/>
      <c r="I93" s="57"/>
      <c r="J93" s="57"/>
      <c r="K93" s="57"/>
      <c r="L93" s="57"/>
      <c r="M93" s="57"/>
      <c r="N93" s="57"/>
      <c r="O93" s="57"/>
      <c r="P93" s="66"/>
      <c r="Q93" s="930" t="s">
        <v>35</v>
      </c>
      <c r="R93" s="931"/>
      <c r="S93" s="930" t="s">
        <v>257</v>
      </c>
      <c r="T93" s="931"/>
      <c r="U93" s="932" t="s">
        <v>258</v>
      </c>
      <c r="V93" s="932"/>
      <c r="W93" s="884" t="s">
        <v>60</v>
      </c>
      <c r="X93" s="885"/>
      <c r="Y93" s="884" t="s">
        <v>59</v>
      </c>
      <c r="Z93" s="885"/>
      <c r="AA93" s="884" t="s">
        <v>148</v>
      </c>
      <c r="AB93" s="885"/>
      <c r="AE93" s="56"/>
      <c r="AF93" s="56"/>
      <c r="AG93" s="56"/>
      <c r="AH93" s="56"/>
      <c r="AI93" s="56"/>
      <c r="AJ93" s="56"/>
      <c r="AK93" s="56"/>
      <c r="AL93" s="56"/>
      <c r="AM93" s="56"/>
      <c r="AN93" s="56"/>
      <c r="AO93" s="56"/>
      <c r="AP93" s="56"/>
      <c r="AQ93" s="56"/>
      <c r="AR93" s="56"/>
      <c r="AS93" s="56"/>
      <c r="BC93" s="56"/>
      <c r="BD93" s="56"/>
      <c r="BE93" s="56"/>
      <c r="BF93" s="56"/>
      <c r="BG93" s="56"/>
      <c r="BH93" s="56"/>
      <c r="BR93" s="56"/>
      <c r="BS93" s="56"/>
      <c r="BT93" s="56"/>
      <c r="BU93" s="56"/>
    </row>
    <row r="94" spans="1:133" ht="13.5" customHeight="1">
      <c r="A94" s="928"/>
      <c r="B94" s="886" t="s">
        <v>362</v>
      </c>
      <c r="C94" s="887"/>
      <c r="D94" s="887"/>
      <c r="E94" s="887"/>
      <c r="F94" s="887"/>
      <c r="G94" s="887"/>
      <c r="H94" s="887"/>
      <c r="I94" s="887"/>
      <c r="J94" s="887"/>
      <c r="K94" s="887"/>
      <c r="L94" s="887"/>
      <c r="M94" s="887"/>
      <c r="N94" s="887"/>
      <c r="O94" s="887"/>
      <c r="P94" s="888"/>
      <c r="Q94" s="892">
        <f>COUNTIF(AN10:AN91,"○")</f>
        <v>0</v>
      </c>
      <c r="R94" s="893"/>
      <c r="S94" s="892">
        <f>COUNTIF(AO10:AO91,"○")</f>
        <v>0</v>
      </c>
      <c r="T94" s="893"/>
      <c r="U94" s="892">
        <f>COUNTIF(AP10:AP91,"○")</f>
        <v>0</v>
      </c>
      <c r="V94" s="893"/>
      <c r="W94" s="892">
        <f>COUNTIF(AQ10:AQ91,"○")</f>
        <v>0</v>
      </c>
      <c r="X94" s="893"/>
      <c r="Y94" s="892">
        <f>COUNTIF(AR10:AR91,"○")</f>
        <v>0</v>
      </c>
      <c r="Z94" s="893"/>
      <c r="AA94" s="892">
        <f>COUNTIF(AS10:AS91,"○")</f>
        <v>0</v>
      </c>
      <c r="AB94" s="893"/>
      <c r="AC94" s="126"/>
      <c r="AD94" s="126"/>
      <c r="AE94" s="56"/>
      <c r="AF94" s="56"/>
      <c r="AG94" s="56"/>
      <c r="AH94" s="56"/>
      <c r="AI94" s="56"/>
      <c r="AJ94" s="56"/>
      <c r="AK94" s="56"/>
      <c r="AL94" s="56"/>
      <c r="AM94" s="56"/>
      <c r="AN94" s="56"/>
      <c r="AO94" s="56"/>
      <c r="AP94" s="56"/>
      <c r="AQ94" s="56"/>
      <c r="AR94" s="56"/>
      <c r="AS94" s="56"/>
      <c r="BC94" s="56"/>
      <c r="BD94" s="56"/>
      <c r="BE94" s="56"/>
      <c r="BF94" s="56"/>
      <c r="BG94" s="56"/>
      <c r="BH94" s="56"/>
      <c r="BR94" s="56"/>
      <c r="BS94" s="56"/>
      <c r="BT94" s="56"/>
      <c r="BU94" s="56"/>
    </row>
    <row r="95" spans="1:133" ht="13.5" customHeight="1">
      <c r="A95" s="928"/>
      <c r="B95" s="889"/>
      <c r="C95" s="890"/>
      <c r="D95" s="890"/>
      <c r="E95" s="890"/>
      <c r="F95" s="890"/>
      <c r="G95" s="890"/>
      <c r="H95" s="890"/>
      <c r="I95" s="890"/>
      <c r="J95" s="890"/>
      <c r="K95" s="890"/>
      <c r="L95" s="890"/>
      <c r="M95" s="890"/>
      <c r="N95" s="890"/>
      <c r="O95" s="890"/>
      <c r="P95" s="891"/>
      <c r="Q95" s="894"/>
      <c r="R95" s="895"/>
      <c r="S95" s="894"/>
      <c r="T95" s="895"/>
      <c r="U95" s="894"/>
      <c r="V95" s="895"/>
      <c r="W95" s="894"/>
      <c r="X95" s="895"/>
      <c r="Y95" s="894"/>
      <c r="Z95" s="895"/>
      <c r="AA95" s="894"/>
      <c r="AB95" s="895"/>
      <c r="AC95" s="126"/>
      <c r="AD95" s="126"/>
      <c r="AE95" s="56"/>
      <c r="AF95" s="56"/>
      <c r="AG95" s="56"/>
      <c r="AH95" s="56"/>
      <c r="AI95" s="56"/>
      <c r="AJ95" s="56"/>
      <c r="AK95" s="56"/>
      <c r="AL95" s="56"/>
      <c r="AM95" s="56"/>
      <c r="AN95" s="56"/>
      <c r="AO95" s="56"/>
      <c r="AP95" s="56"/>
      <c r="AQ95" s="56"/>
      <c r="AR95" s="56"/>
      <c r="AS95" s="56"/>
      <c r="BC95" s="56"/>
      <c r="BD95" s="56"/>
      <c r="BE95" s="56"/>
      <c r="BF95" s="56"/>
      <c r="BG95" s="56"/>
      <c r="BH95" s="56"/>
      <c r="BR95" s="56"/>
      <c r="BS95" s="56"/>
      <c r="BT95" s="56"/>
      <c r="BU95" s="56"/>
    </row>
    <row r="96" spans="1:133" ht="13.5" customHeight="1">
      <c r="A96" s="928"/>
      <c r="B96" s="905" t="s">
        <v>363</v>
      </c>
      <c r="C96" s="934"/>
      <c r="D96" s="934"/>
      <c r="E96" s="934"/>
      <c r="F96" s="934"/>
      <c r="G96" s="934"/>
      <c r="H96" s="934"/>
      <c r="I96" s="934"/>
      <c r="J96" s="934"/>
      <c r="K96" s="934"/>
      <c r="L96" s="934"/>
      <c r="M96" s="934"/>
      <c r="N96" s="934"/>
      <c r="O96" s="934"/>
      <c r="P96" s="935"/>
      <c r="Q96" s="892">
        <f>COUNTIF(AT10:AT91,"○")</f>
        <v>0</v>
      </c>
      <c r="R96" s="893"/>
      <c r="S96" s="892">
        <f>COUNTIF(AU10:AU91,"○")</f>
        <v>0</v>
      </c>
      <c r="T96" s="893"/>
      <c r="U96" s="892">
        <f>COUNTIF(AV10:AV91,"○")</f>
        <v>0</v>
      </c>
      <c r="V96" s="893"/>
      <c r="W96" s="918"/>
      <c r="X96" s="919"/>
      <c r="Y96" s="919"/>
      <c r="Z96" s="919"/>
      <c r="AA96" s="919"/>
      <c r="AB96" s="920"/>
      <c r="AC96" s="127"/>
      <c r="AD96" s="127"/>
      <c r="AE96" s="56"/>
      <c r="AF96" s="56"/>
      <c r="AG96" s="56"/>
      <c r="AH96" s="56"/>
      <c r="AI96" s="56"/>
      <c r="AJ96" s="56"/>
      <c r="AK96" s="56"/>
      <c r="AL96" s="56"/>
      <c r="AM96" s="56"/>
      <c r="AN96" s="56"/>
      <c r="AO96" s="56"/>
      <c r="AP96" s="56"/>
      <c r="AQ96" s="56"/>
      <c r="AR96" s="56"/>
      <c r="AS96" s="56"/>
      <c r="BC96" s="56"/>
      <c r="BD96" s="56"/>
      <c r="BE96" s="56"/>
      <c r="BF96" s="56"/>
      <c r="BG96" s="56"/>
      <c r="BH96" s="56"/>
      <c r="BR96" s="56"/>
      <c r="BS96" s="56"/>
      <c r="BT96" s="56"/>
      <c r="BU96" s="56"/>
    </row>
    <row r="97" spans="1:81" ht="13.5" customHeight="1">
      <c r="A97" s="928"/>
      <c r="B97" s="936"/>
      <c r="C97" s="937"/>
      <c r="D97" s="937"/>
      <c r="E97" s="937"/>
      <c r="F97" s="937"/>
      <c r="G97" s="937"/>
      <c r="H97" s="937"/>
      <c r="I97" s="937"/>
      <c r="J97" s="937"/>
      <c r="K97" s="937"/>
      <c r="L97" s="937"/>
      <c r="M97" s="937"/>
      <c r="N97" s="937"/>
      <c r="O97" s="937"/>
      <c r="P97" s="938"/>
      <c r="Q97" s="894"/>
      <c r="R97" s="895"/>
      <c r="S97" s="894"/>
      <c r="T97" s="895"/>
      <c r="U97" s="894"/>
      <c r="V97" s="895"/>
      <c r="W97" s="924"/>
      <c r="X97" s="925"/>
      <c r="Y97" s="925"/>
      <c r="Z97" s="925"/>
      <c r="AA97" s="925"/>
      <c r="AB97" s="926"/>
      <c r="AC97" s="127"/>
      <c r="AD97" s="127"/>
      <c r="AE97" s="56"/>
      <c r="AF97" s="56"/>
      <c r="AG97" s="56"/>
      <c r="AH97" s="56"/>
      <c r="AI97" s="56"/>
      <c r="AJ97" s="56"/>
      <c r="AK97" s="56"/>
      <c r="AL97" s="56"/>
      <c r="AM97" s="56"/>
      <c r="AN97" s="56"/>
      <c r="AO97" s="56"/>
      <c r="AP97" s="56"/>
      <c r="AQ97" s="56"/>
      <c r="AR97" s="56"/>
      <c r="AS97" s="56"/>
      <c r="BC97" s="56"/>
      <c r="BD97" s="56"/>
      <c r="BE97" s="56"/>
      <c r="BF97" s="56"/>
      <c r="BG97" s="56"/>
      <c r="BH97" s="56"/>
      <c r="BR97" s="56"/>
      <c r="BS97" s="56"/>
      <c r="BT97" s="56"/>
      <c r="BU97" s="56"/>
    </row>
    <row r="98" spans="1:81" ht="13.5" customHeight="1">
      <c r="A98" s="928"/>
      <c r="B98" s="905" t="s">
        <v>364</v>
      </c>
      <c r="C98" s="934"/>
      <c r="D98" s="934"/>
      <c r="E98" s="934"/>
      <c r="F98" s="934"/>
      <c r="G98" s="934"/>
      <c r="H98" s="934"/>
      <c r="I98" s="934"/>
      <c r="J98" s="934"/>
      <c r="K98" s="934"/>
      <c r="L98" s="934"/>
      <c r="M98" s="934"/>
      <c r="N98" s="934"/>
      <c r="O98" s="934"/>
      <c r="P98" s="935"/>
      <c r="Q98" s="892">
        <f>COUNTIF(AW10:AW91,"○")</f>
        <v>0</v>
      </c>
      <c r="R98" s="893"/>
      <c r="S98" s="892">
        <f>COUNTIF(AX10:AX91,"○")</f>
        <v>0</v>
      </c>
      <c r="T98" s="893"/>
      <c r="U98" s="892">
        <f>COUNTIF(AY10:AY91,"○")</f>
        <v>0</v>
      </c>
      <c r="V98" s="893"/>
      <c r="W98" s="892">
        <f>COUNTIF(AZ10:AZ91,"○")</f>
        <v>0</v>
      </c>
      <c r="X98" s="893"/>
      <c r="Y98" s="892">
        <f>COUNTIF(BA10:BA91,"○")</f>
        <v>0</v>
      </c>
      <c r="Z98" s="893"/>
      <c r="AA98" s="892">
        <f>COUNTIF(BB10:BB91,"○")</f>
        <v>0</v>
      </c>
      <c r="AB98" s="893"/>
      <c r="AC98" s="126"/>
      <c r="AD98" s="126"/>
      <c r="AE98" s="56"/>
      <c r="AF98" s="56"/>
      <c r="AG98" s="56"/>
      <c r="AH98" s="56"/>
      <c r="AI98" s="56"/>
      <c r="AJ98" s="56"/>
      <c r="AK98" s="56"/>
      <c r="AL98" s="56"/>
      <c r="AM98" s="56"/>
      <c r="AN98" s="56"/>
      <c r="AO98" s="56"/>
      <c r="AP98" s="56"/>
      <c r="AQ98" s="56"/>
      <c r="AR98" s="56"/>
      <c r="AS98" s="56"/>
      <c r="BC98" s="56"/>
      <c r="BD98" s="56"/>
      <c r="BE98" s="56"/>
      <c r="BF98" s="56"/>
      <c r="BG98" s="56"/>
      <c r="BH98" s="56"/>
      <c r="BR98" s="56"/>
      <c r="BS98" s="56"/>
      <c r="BT98" s="56"/>
      <c r="BU98" s="56"/>
    </row>
    <row r="99" spans="1:81" ht="13.5" customHeight="1">
      <c r="A99" s="928"/>
      <c r="B99" s="936"/>
      <c r="C99" s="937"/>
      <c r="D99" s="937"/>
      <c r="E99" s="937"/>
      <c r="F99" s="937"/>
      <c r="G99" s="937"/>
      <c r="H99" s="937"/>
      <c r="I99" s="937"/>
      <c r="J99" s="937"/>
      <c r="K99" s="937"/>
      <c r="L99" s="937"/>
      <c r="M99" s="937"/>
      <c r="N99" s="937"/>
      <c r="O99" s="937"/>
      <c r="P99" s="938"/>
      <c r="Q99" s="894"/>
      <c r="R99" s="895"/>
      <c r="S99" s="894"/>
      <c r="T99" s="895"/>
      <c r="U99" s="894"/>
      <c r="V99" s="895"/>
      <c r="W99" s="894"/>
      <c r="X99" s="895"/>
      <c r="Y99" s="894"/>
      <c r="Z99" s="895"/>
      <c r="AA99" s="894"/>
      <c r="AB99" s="895"/>
      <c r="AC99" s="126"/>
      <c r="AD99" s="126"/>
      <c r="AE99" s="49"/>
      <c r="AF99" s="49"/>
      <c r="AG99" s="49"/>
      <c r="AH99" s="49"/>
      <c r="AI99" s="49"/>
      <c r="AJ99" s="49"/>
      <c r="AK99" s="49"/>
      <c r="AL99" s="49"/>
      <c r="AM99" s="49"/>
      <c r="AN99" s="49"/>
      <c r="AO99" s="49"/>
      <c r="AP99" s="49"/>
      <c r="AQ99" s="49"/>
      <c r="AR99" s="49"/>
      <c r="AS99" s="49"/>
      <c r="BC99" s="49"/>
      <c r="BD99" s="49"/>
      <c r="BE99" s="49"/>
      <c r="BF99" s="49"/>
      <c r="BG99" s="49"/>
      <c r="BH99" s="49"/>
      <c r="BR99" s="49"/>
      <c r="BS99" s="49"/>
      <c r="BT99" s="49"/>
      <c r="BU99" s="49"/>
    </row>
    <row r="100" spans="1:81" ht="13.5" customHeight="1">
      <c r="A100" s="928"/>
      <c r="B100" s="905" t="s">
        <v>365</v>
      </c>
      <c r="C100" s="906"/>
      <c r="D100" s="906"/>
      <c r="E100" s="906"/>
      <c r="F100" s="906"/>
      <c r="G100" s="906"/>
      <c r="H100" s="906"/>
      <c r="I100" s="906"/>
      <c r="J100" s="906"/>
      <c r="K100" s="906"/>
      <c r="L100" s="906"/>
      <c r="M100" s="906"/>
      <c r="N100" s="906"/>
      <c r="O100" s="906"/>
      <c r="P100" s="907"/>
      <c r="Q100" s="892">
        <f>COUNTIF(BC10:BC91,"○")</f>
        <v>0</v>
      </c>
      <c r="R100" s="893"/>
      <c r="S100" s="892">
        <f>COUNTIF(BD10:BD91,"○")</f>
        <v>0</v>
      </c>
      <c r="T100" s="893"/>
      <c r="U100" s="892">
        <f>COUNTIF(BE10:BE91,"○")</f>
        <v>0</v>
      </c>
      <c r="V100" s="893"/>
      <c r="W100" s="918"/>
      <c r="X100" s="919"/>
      <c r="Y100" s="919"/>
      <c r="Z100" s="919"/>
      <c r="AA100" s="919"/>
      <c r="AB100" s="920"/>
      <c r="AC100" s="127"/>
      <c r="AD100" s="127"/>
      <c r="AE100" s="49"/>
      <c r="AF100" s="49"/>
      <c r="AG100" s="49"/>
      <c r="AH100" s="49"/>
      <c r="AI100" s="49"/>
      <c r="AJ100" s="49"/>
      <c r="AK100" s="49"/>
      <c r="AL100" s="49"/>
      <c r="AM100" s="49"/>
      <c r="AN100" s="49"/>
      <c r="AO100" s="49"/>
      <c r="AP100" s="49"/>
      <c r="AQ100" s="49"/>
      <c r="AR100" s="49"/>
      <c r="AS100" s="49"/>
      <c r="BC100" s="49"/>
      <c r="BD100" s="49"/>
      <c r="BE100" s="49"/>
      <c r="BF100" s="49"/>
      <c r="BG100" s="49"/>
      <c r="BH100" s="49"/>
      <c r="BR100" s="49"/>
      <c r="BS100" s="49"/>
      <c r="BT100" s="49"/>
      <c r="BU100" s="49"/>
    </row>
    <row r="101" spans="1:81" ht="13.5" customHeight="1">
      <c r="A101" s="928"/>
      <c r="B101" s="908"/>
      <c r="C101" s="909"/>
      <c r="D101" s="909"/>
      <c r="E101" s="909"/>
      <c r="F101" s="909"/>
      <c r="G101" s="909"/>
      <c r="H101" s="909"/>
      <c r="I101" s="909"/>
      <c r="J101" s="909"/>
      <c r="K101" s="909"/>
      <c r="L101" s="909"/>
      <c r="M101" s="909"/>
      <c r="N101" s="909"/>
      <c r="O101" s="909"/>
      <c r="P101" s="910"/>
      <c r="Q101" s="894"/>
      <c r="R101" s="895"/>
      <c r="S101" s="894"/>
      <c r="T101" s="895"/>
      <c r="U101" s="894"/>
      <c r="V101" s="895"/>
      <c r="W101" s="924"/>
      <c r="X101" s="925"/>
      <c r="Y101" s="925"/>
      <c r="Z101" s="925"/>
      <c r="AA101" s="925"/>
      <c r="AB101" s="926"/>
      <c r="AC101" s="127"/>
      <c r="AD101" s="127"/>
      <c r="AE101" s="49"/>
      <c r="AF101" s="49"/>
      <c r="AG101" s="49"/>
      <c r="AH101" s="49"/>
      <c r="AI101" s="49"/>
      <c r="AJ101" s="49"/>
      <c r="AK101" s="49"/>
      <c r="AL101" s="49"/>
      <c r="AM101" s="62"/>
      <c r="AN101" s="62"/>
      <c r="AO101" s="62"/>
      <c r="AP101" s="62"/>
      <c r="AQ101" s="62"/>
      <c r="AR101" s="62"/>
      <c r="AS101" s="62"/>
      <c r="AT101" s="62"/>
      <c r="AU101" s="62"/>
      <c r="AV101" s="62"/>
      <c r="AW101" s="62"/>
      <c r="AX101" s="62"/>
      <c r="AY101" s="62"/>
      <c r="AZ101" s="62"/>
      <c r="BC101" s="62"/>
      <c r="BD101" s="62"/>
      <c r="BE101" s="62"/>
      <c r="BF101" s="62"/>
      <c r="BG101" s="62"/>
      <c r="BH101" s="62"/>
      <c r="BI101" s="62"/>
      <c r="BJ101" s="62"/>
      <c r="BK101" s="62"/>
      <c r="BL101" s="62"/>
      <c r="BM101" s="62"/>
      <c r="BN101" s="62"/>
      <c r="BO101" s="62"/>
      <c r="BR101" s="62"/>
      <c r="BS101" s="62"/>
      <c r="BT101" s="62"/>
      <c r="BU101" s="62"/>
      <c r="BV101" s="62"/>
      <c r="BW101" s="62"/>
      <c r="BX101" s="62"/>
      <c r="BY101" s="62"/>
      <c r="BZ101" s="62"/>
      <c r="CA101" s="62"/>
      <c r="CB101" s="62"/>
      <c r="CC101" s="62"/>
    </row>
    <row r="102" spans="1:81" ht="13.5" customHeight="1">
      <c r="A102" s="928"/>
      <c r="B102" s="911" t="s">
        <v>259</v>
      </c>
      <c r="C102" s="912"/>
      <c r="D102" s="912"/>
      <c r="E102" s="912"/>
      <c r="F102" s="912"/>
      <c r="G102" s="912"/>
      <c r="H102" s="912"/>
      <c r="I102" s="912"/>
      <c r="J102" s="912"/>
      <c r="K102" s="912"/>
      <c r="L102" s="912"/>
      <c r="M102" s="912"/>
      <c r="N102" s="912"/>
      <c r="O102" s="912"/>
      <c r="P102" s="913"/>
      <c r="Q102" s="914">
        <f>COUNTIF(BF10:BF91,"○")</f>
        <v>0</v>
      </c>
      <c r="R102" s="915"/>
      <c r="S102" s="914">
        <f>COUNTIF(BG10:BG91,"○")</f>
        <v>0</v>
      </c>
      <c r="T102" s="915"/>
      <c r="U102" s="914">
        <f>COUNTIF(BH10:BH91,"○")</f>
        <v>0</v>
      </c>
      <c r="V102" s="915"/>
      <c r="W102" s="914">
        <f>COUNTIF(BI10:BI91,"○")</f>
        <v>0</v>
      </c>
      <c r="X102" s="915"/>
      <c r="Y102" s="914">
        <f>COUNTIF(BJ10:BJ91,"○")</f>
        <v>0</v>
      </c>
      <c r="Z102" s="915"/>
      <c r="AA102" s="914">
        <f>COUNTIF(BK10:BK91,"○")</f>
        <v>0</v>
      </c>
      <c r="AB102" s="915"/>
      <c r="AC102" s="126"/>
      <c r="AD102" s="126"/>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C102" s="62"/>
      <c r="BD102" s="62"/>
      <c r="BE102" s="62"/>
      <c r="BF102" s="62"/>
      <c r="BG102" s="62"/>
      <c r="BH102" s="62"/>
      <c r="BI102" s="62"/>
      <c r="BJ102" s="62"/>
      <c r="BK102" s="62"/>
      <c r="BL102" s="62"/>
      <c r="BM102" s="62"/>
      <c r="BN102" s="62"/>
      <c r="BO102" s="62"/>
      <c r="BR102" s="62"/>
      <c r="BS102" s="62"/>
      <c r="BT102" s="62"/>
      <c r="BU102" s="62"/>
      <c r="BV102" s="62"/>
      <c r="BW102" s="62"/>
      <c r="BX102" s="62"/>
      <c r="BY102" s="62"/>
      <c r="BZ102" s="62"/>
      <c r="CA102" s="62"/>
      <c r="CB102" s="62"/>
      <c r="CC102" s="62"/>
    </row>
    <row r="103" spans="1:81" ht="13.5" customHeight="1">
      <c r="A103" s="928"/>
      <c r="B103" s="889"/>
      <c r="C103" s="890"/>
      <c r="D103" s="890"/>
      <c r="E103" s="890"/>
      <c r="F103" s="890"/>
      <c r="G103" s="890"/>
      <c r="H103" s="890"/>
      <c r="I103" s="890"/>
      <c r="J103" s="890"/>
      <c r="K103" s="890"/>
      <c r="L103" s="890"/>
      <c r="M103" s="890"/>
      <c r="N103" s="890"/>
      <c r="O103" s="890"/>
      <c r="P103" s="891"/>
      <c r="Q103" s="916"/>
      <c r="R103" s="917"/>
      <c r="S103" s="916"/>
      <c r="T103" s="917"/>
      <c r="U103" s="916"/>
      <c r="V103" s="917"/>
      <c r="W103" s="916"/>
      <c r="X103" s="917"/>
      <c r="Y103" s="916"/>
      <c r="Z103" s="917"/>
      <c r="AA103" s="916"/>
      <c r="AB103" s="917"/>
      <c r="AC103" s="126"/>
      <c r="AD103" s="126"/>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C103" s="62"/>
      <c r="BD103" s="62"/>
      <c r="BE103" s="62"/>
      <c r="BF103" s="62"/>
      <c r="BG103" s="62"/>
      <c r="BH103" s="62"/>
      <c r="BI103" s="62"/>
      <c r="BJ103" s="62"/>
      <c r="BK103" s="62"/>
      <c r="BL103" s="62"/>
      <c r="BM103" s="62"/>
      <c r="BN103" s="62"/>
      <c r="BO103" s="62"/>
      <c r="BR103" s="62"/>
      <c r="BS103" s="62"/>
      <c r="BT103" s="62"/>
      <c r="BU103" s="62"/>
      <c r="BV103" s="62"/>
      <c r="BW103" s="62"/>
      <c r="BX103" s="62"/>
      <c r="BY103" s="62"/>
      <c r="BZ103" s="62"/>
      <c r="CA103" s="62"/>
      <c r="CB103" s="62"/>
      <c r="CC103" s="62"/>
    </row>
    <row r="104" spans="1:81" ht="13.5" customHeight="1">
      <c r="A104" s="928"/>
      <c r="B104" s="157"/>
      <c r="C104" s="158"/>
      <c r="D104" s="158"/>
      <c r="E104" s="158"/>
      <c r="F104" s="158"/>
      <c r="G104" s="158"/>
      <c r="H104" s="158"/>
      <c r="I104" s="158"/>
      <c r="J104" s="158"/>
      <c r="K104" s="158"/>
      <c r="L104" s="158"/>
      <c r="M104" s="158"/>
      <c r="N104" s="158"/>
      <c r="O104" s="158"/>
      <c r="P104" s="158"/>
      <c r="Q104" s="64"/>
      <c r="R104" s="64"/>
      <c r="S104" s="64"/>
      <c r="T104" s="64"/>
      <c r="U104" s="64"/>
      <c r="V104" s="64"/>
      <c r="W104" s="64"/>
      <c r="X104" s="64"/>
      <c r="Y104" s="64"/>
      <c r="Z104" s="64"/>
      <c r="AA104" s="64"/>
      <c r="AB104" s="64"/>
      <c r="AC104" s="126"/>
      <c r="AD104" s="126"/>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C104" s="62"/>
      <c r="BD104" s="62"/>
      <c r="BE104" s="62"/>
      <c r="BF104" s="62"/>
      <c r="BG104" s="62"/>
      <c r="BH104" s="62"/>
      <c r="BI104" s="62"/>
      <c r="BJ104" s="62"/>
      <c r="BK104" s="62"/>
      <c r="BL104" s="62"/>
      <c r="BM104" s="62"/>
      <c r="BN104" s="62"/>
      <c r="BO104" s="62"/>
      <c r="BR104" s="62"/>
      <c r="BS104" s="62"/>
      <c r="BT104" s="62"/>
      <c r="BU104" s="62"/>
      <c r="BV104" s="62"/>
      <c r="BW104" s="62"/>
      <c r="BX104" s="62"/>
      <c r="BY104" s="62"/>
      <c r="BZ104" s="62"/>
      <c r="CA104" s="62"/>
      <c r="CB104" s="62"/>
      <c r="CC104" s="62"/>
    </row>
    <row r="105" spans="1:81" ht="13.5" customHeight="1">
      <c r="A105" s="928"/>
      <c r="B105" s="162" t="s">
        <v>263</v>
      </c>
      <c r="C105" s="162"/>
      <c r="D105" s="163"/>
      <c r="E105" s="163"/>
      <c r="F105" s="163"/>
      <c r="G105" s="163"/>
      <c r="H105" s="159"/>
      <c r="I105" s="159"/>
      <c r="J105" s="159"/>
      <c r="K105" s="159"/>
      <c r="L105" s="159"/>
      <c r="M105" s="159"/>
      <c r="N105" s="159"/>
      <c r="O105" s="159"/>
      <c r="P105" s="159"/>
      <c r="Q105" s="930" t="s">
        <v>35</v>
      </c>
      <c r="R105" s="931"/>
      <c r="S105" s="930" t="s">
        <v>257</v>
      </c>
      <c r="T105" s="931"/>
      <c r="U105" s="932" t="s">
        <v>258</v>
      </c>
      <c r="V105" s="932"/>
      <c r="W105" s="884" t="s">
        <v>60</v>
      </c>
      <c r="X105" s="885"/>
      <c r="Y105" s="884" t="s">
        <v>59</v>
      </c>
      <c r="Z105" s="885"/>
      <c r="AA105" s="884" t="s">
        <v>148</v>
      </c>
      <c r="AB105" s="885"/>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C105" s="62"/>
      <c r="BD105" s="62"/>
      <c r="BE105" s="62"/>
      <c r="BF105" s="62"/>
      <c r="BG105" s="62"/>
      <c r="BH105" s="62"/>
      <c r="BI105" s="62"/>
      <c r="BJ105" s="62"/>
      <c r="BK105" s="62"/>
      <c r="BL105" s="62"/>
      <c r="BM105" s="62"/>
      <c r="BN105" s="62"/>
      <c r="BO105" s="62"/>
      <c r="BR105" s="62"/>
      <c r="BS105" s="62"/>
      <c r="BT105" s="62"/>
      <c r="BU105" s="62"/>
      <c r="BV105" s="62"/>
      <c r="BW105" s="62"/>
      <c r="BX105" s="62"/>
      <c r="BY105" s="62"/>
      <c r="BZ105" s="62"/>
      <c r="CA105" s="62"/>
      <c r="CB105" s="62"/>
      <c r="CC105" s="62"/>
    </row>
    <row r="106" spans="1:81" ht="13.5" hidden="1" customHeight="1">
      <c r="A106" s="928"/>
      <c r="B106" s="872" t="s">
        <v>260</v>
      </c>
      <c r="C106" s="873"/>
      <c r="D106" s="873"/>
      <c r="E106" s="873"/>
      <c r="F106" s="873"/>
      <c r="G106" s="873"/>
      <c r="H106" s="873"/>
      <c r="I106" s="873"/>
      <c r="J106" s="873"/>
      <c r="K106" s="873"/>
      <c r="L106" s="873"/>
      <c r="M106" s="873"/>
      <c r="N106" s="873"/>
      <c r="O106" s="873"/>
      <c r="P106" s="874"/>
      <c r="Q106" s="875"/>
      <c r="R106" s="876"/>
      <c r="S106" s="883"/>
      <c r="T106" s="876"/>
      <c r="U106" s="875"/>
      <c r="V106" s="876"/>
      <c r="W106" s="875"/>
      <c r="X106" s="876"/>
      <c r="Y106" s="875"/>
      <c r="Z106" s="876"/>
      <c r="AA106" s="875"/>
      <c r="AB106" s="876"/>
      <c r="AC106" s="127"/>
      <c r="AD106" s="127"/>
      <c r="AE106" s="62" t="s">
        <v>366</v>
      </c>
      <c r="AF106" s="62"/>
      <c r="AG106" s="62"/>
      <c r="AH106" s="62"/>
      <c r="AI106" s="62"/>
      <c r="AJ106" s="62"/>
      <c r="AK106" s="62"/>
      <c r="AL106" s="62"/>
      <c r="AM106" s="62"/>
      <c r="AN106" s="62"/>
      <c r="AO106" s="62"/>
      <c r="AP106" s="62"/>
      <c r="AQ106" s="62"/>
      <c r="AR106" s="62"/>
      <c r="AS106" s="62"/>
      <c r="AT106" s="62"/>
      <c r="AU106" s="62"/>
      <c r="AV106" s="62"/>
      <c r="AW106" s="62"/>
      <c r="AX106" s="62"/>
      <c r="AY106" s="62"/>
      <c r="AZ106" s="62"/>
      <c r="BC106" s="62"/>
      <c r="BD106" s="62"/>
      <c r="BE106" s="62"/>
      <c r="BF106" s="62"/>
      <c r="BG106" s="62"/>
      <c r="BH106" s="62"/>
      <c r="BI106" s="62"/>
      <c r="BJ106" s="62"/>
      <c r="BK106" s="62"/>
      <c r="BL106" s="62"/>
      <c r="BM106" s="62"/>
      <c r="BN106" s="62"/>
      <c r="BO106" s="62"/>
      <c r="BR106" s="62"/>
      <c r="BS106" s="62"/>
      <c r="BT106" s="62"/>
      <c r="BU106" s="62"/>
      <c r="BV106" s="62"/>
      <c r="BW106" s="62"/>
      <c r="BX106" s="62"/>
      <c r="BY106" s="62"/>
      <c r="BZ106" s="62"/>
      <c r="CA106" s="62"/>
      <c r="CB106" s="62"/>
      <c r="CC106" s="62"/>
    </row>
    <row r="107" spans="1:81" ht="13.5" hidden="1" customHeight="1">
      <c r="A107" s="928"/>
      <c r="B107" s="877" t="s">
        <v>367</v>
      </c>
      <c r="C107" s="878"/>
      <c r="D107" s="878"/>
      <c r="E107" s="878"/>
      <c r="F107" s="878"/>
      <c r="G107" s="878"/>
      <c r="H107" s="878"/>
      <c r="I107" s="878"/>
      <c r="J107" s="878"/>
      <c r="K107" s="878"/>
      <c r="L107" s="878"/>
      <c r="M107" s="878"/>
      <c r="N107" s="878"/>
      <c r="O107" s="878"/>
      <c r="P107" s="879"/>
      <c r="Q107" s="870"/>
      <c r="R107" s="871"/>
      <c r="S107" s="870"/>
      <c r="T107" s="871"/>
      <c r="U107" s="870"/>
      <c r="V107" s="871"/>
      <c r="W107" s="870"/>
      <c r="X107" s="871"/>
      <c r="Y107" s="870"/>
      <c r="Z107" s="871"/>
      <c r="AA107" s="870"/>
      <c r="AB107" s="871"/>
      <c r="AC107" s="127"/>
      <c r="AD107" s="127"/>
      <c r="AE107" s="62"/>
      <c r="AF107" s="62"/>
      <c r="AG107" s="62"/>
      <c r="AH107" s="62"/>
      <c r="AI107" s="62"/>
      <c r="AJ107" s="62"/>
      <c r="AK107" s="62"/>
      <c r="AL107" s="62"/>
      <c r="AM107" s="62"/>
      <c r="AN107" s="62"/>
      <c r="AO107" s="62"/>
      <c r="AP107" s="62"/>
      <c r="AQ107" s="62"/>
      <c r="AR107" s="62"/>
      <c r="AS107" s="62"/>
      <c r="AT107" s="62"/>
      <c r="AU107" s="62"/>
      <c r="AV107" s="62"/>
      <c r="AW107" s="62"/>
      <c r="AX107" s="62"/>
      <c r="AY107" s="62"/>
      <c r="AZ107" s="62"/>
      <c r="BC107" s="62"/>
      <c r="BD107" s="62"/>
      <c r="BE107" s="62"/>
      <c r="BF107" s="62"/>
      <c r="BG107" s="62"/>
      <c r="BH107" s="62"/>
      <c r="BI107" s="62"/>
      <c r="BJ107" s="62"/>
      <c r="BK107" s="62"/>
      <c r="BL107" s="62"/>
      <c r="BM107" s="62"/>
      <c r="BN107" s="62"/>
      <c r="BO107" s="62"/>
      <c r="BR107" s="62"/>
      <c r="BS107" s="62"/>
      <c r="BT107" s="62"/>
      <c r="BU107" s="62"/>
      <c r="BV107" s="62"/>
      <c r="BW107" s="62"/>
      <c r="BX107" s="62"/>
      <c r="BY107" s="62"/>
      <c r="BZ107" s="62"/>
      <c r="CA107" s="62"/>
      <c r="CB107" s="62"/>
      <c r="CC107" s="62"/>
    </row>
    <row r="108" spans="1:81" ht="13.5" hidden="1" customHeight="1">
      <c r="A108" s="928"/>
      <c r="B108" s="872" t="s">
        <v>260</v>
      </c>
      <c r="C108" s="873"/>
      <c r="D108" s="873"/>
      <c r="E108" s="873"/>
      <c r="F108" s="873"/>
      <c r="G108" s="873"/>
      <c r="H108" s="873"/>
      <c r="I108" s="873"/>
      <c r="J108" s="873"/>
      <c r="K108" s="873"/>
      <c r="L108" s="873"/>
      <c r="M108" s="873"/>
      <c r="N108" s="873"/>
      <c r="O108" s="873"/>
      <c r="P108" s="874"/>
      <c r="Q108" s="875"/>
      <c r="R108" s="876"/>
      <c r="S108" s="875"/>
      <c r="T108" s="876"/>
      <c r="U108" s="875"/>
      <c r="V108" s="876"/>
      <c r="W108" s="918"/>
      <c r="X108" s="919"/>
      <c r="Y108" s="919"/>
      <c r="Z108" s="919"/>
      <c r="AA108" s="919"/>
      <c r="AB108" s="920"/>
      <c r="AC108" s="127"/>
      <c r="AD108" s="127"/>
      <c r="AE108" s="62" t="s">
        <v>368</v>
      </c>
      <c r="AF108" s="62"/>
      <c r="AG108" s="62"/>
      <c r="AH108" s="62"/>
      <c r="AI108" s="62"/>
      <c r="AJ108" s="62"/>
      <c r="AK108" s="62"/>
      <c r="AL108" s="62"/>
      <c r="AM108" s="62"/>
      <c r="AN108" s="62"/>
      <c r="AO108" s="62"/>
      <c r="AP108" s="62"/>
      <c r="AQ108" s="62"/>
      <c r="AR108" s="62"/>
      <c r="AS108" s="62"/>
      <c r="AT108" s="62"/>
      <c r="AU108" s="62"/>
      <c r="AV108" s="62"/>
      <c r="AW108" s="62"/>
      <c r="AX108" s="62"/>
      <c r="AY108" s="62"/>
      <c r="AZ108" s="62"/>
      <c r="BC108" s="62"/>
      <c r="BD108" s="62"/>
      <c r="BE108" s="62"/>
      <c r="BF108" s="62"/>
      <c r="BG108" s="62"/>
      <c r="BH108" s="62"/>
      <c r="BI108" s="62"/>
      <c r="BJ108" s="62"/>
      <c r="BK108" s="62"/>
      <c r="BL108" s="62"/>
      <c r="BM108" s="62"/>
      <c r="BN108" s="62"/>
      <c r="BO108" s="62"/>
      <c r="BR108" s="62"/>
      <c r="BS108" s="62"/>
      <c r="BT108" s="62"/>
      <c r="BU108" s="62"/>
      <c r="BV108" s="62"/>
      <c r="BW108" s="62"/>
      <c r="BX108" s="62"/>
      <c r="BY108" s="62"/>
      <c r="BZ108" s="62"/>
      <c r="CA108" s="62"/>
      <c r="CB108" s="62"/>
      <c r="CC108" s="62"/>
    </row>
    <row r="109" spans="1:81" ht="13.5" hidden="1" customHeight="1">
      <c r="A109" s="928"/>
      <c r="B109" s="880" t="s">
        <v>369</v>
      </c>
      <c r="C109" s="881"/>
      <c r="D109" s="881"/>
      <c r="E109" s="881"/>
      <c r="F109" s="881"/>
      <c r="G109" s="881"/>
      <c r="H109" s="881"/>
      <c r="I109" s="881"/>
      <c r="J109" s="881"/>
      <c r="K109" s="881"/>
      <c r="L109" s="881"/>
      <c r="M109" s="881"/>
      <c r="N109" s="881"/>
      <c r="O109" s="881"/>
      <c r="P109" s="882"/>
      <c r="Q109" s="870"/>
      <c r="R109" s="871"/>
      <c r="S109" s="870"/>
      <c r="T109" s="871"/>
      <c r="U109" s="870"/>
      <c r="V109" s="871"/>
      <c r="W109" s="924"/>
      <c r="X109" s="925"/>
      <c r="Y109" s="925"/>
      <c r="Z109" s="925"/>
      <c r="AA109" s="925"/>
      <c r="AB109" s="926"/>
      <c r="AC109" s="127"/>
      <c r="AD109" s="127"/>
      <c r="AE109" s="62"/>
      <c r="AF109" s="62"/>
      <c r="AG109" s="62"/>
      <c r="AH109" s="62"/>
      <c r="AI109" s="62"/>
      <c r="AJ109" s="62"/>
      <c r="AK109" s="62"/>
      <c r="AL109" s="62"/>
    </row>
    <row r="110" spans="1:81" ht="13.5" hidden="1" customHeight="1">
      <c r="A110" s="928"/>
      <c r="B110" s="872" t="s">
        <v>260</v>
      </c>
      <c r="C110" s="873"/>
      <c r="D110" s="873"/>
      <c r="E110" s="873"/>
      <c r="F110" s="873"/>
      <c r="G110" s="873"/>
      <c r="H110" s="873"/>
      <c r="I110" s="873"/>
      <c r="J110" s="873"/>
      <c r="K110" s="873"/>
      <c r="L110" s="873"/>
      <c r="M110" s="873"/>
      <c r="N110" s="873"/>
      <c r="O110" s="873"/>
      <c r="P110" s="874"/>
      <c r="Q110" s="875"/>
      <c r="R110" s="876"/>
      <c r="S110" s="883"/>
      <c r="T110" s="876"/>
      <c r="U110" s="875"/>
      <c r="V110" s="876"/>
      <c r="W110" s="875"/>
      <c r="X110" s="876"/>
      <c r="Y110" s="875"/>
      <c r="Z110" s="876"/>
      <c r="AA110" s="875"/>
      <c r="AB110" s="876"/>
      <c r="AC110" s="127"/>
      <c r="AD110" s="127"/>
      <c r="AE110" s="121" t="s">
        <v>370</v>
      </c>
    </row>
    <row r="111" spans="1:81" ht="13.5" hidden="1" customHeight="1">
      <c r="A111" s="928"/>
      <c r="B111" s="877" t="s">
        <v>371</v>
      </c>
      <c r="C111" s="878"/>
      <c r="D111" s="878"/>
      <c r="E111" s="878"/>
      <c r="F111" s="878"/>
      <c r="G111" s="878"/>
      <c r="H111" s="878"/>
      <c r="I111" s="878"/>
      <c r="J111" s="878"/>
      <c r="K111" s="878"/>
      <c r="L111" s="878"/>
      <c r="M111" s="878"/>
      <c r="N111" s="878"/>
      <c r="O111" s="878"/>
      <c r="P111" s="879"/>
      <c r="Q111" s="870"/>
      <c r="R111" s="871"/>
      <c r="S111" s="870"/>
      <c r="T111" s="871"/>
      <c r="U111" s="870"/>
      <c r="V111" s="871"/>
      <c r="W111" s="870"/>
      <c r="X111" s="871"/>
      <c r="Y111" s="870"/>
      <c r="Z111" s="871"/>
      <c r="AA111" s="870"/>
      <c r="AB111" s="871"/>
      <c r="AC111" s="127"/>
      <c r="AD111" s="127"/>
      <c r="AE111" s="56"/>
      <c r="AF111" s="56"/>
      <c r="AG111" s="56"/>
      <c r="AH111" s="56"/>
      <c r="AI111" s="56"/>
      <c r="AJ111" s="56"/>
      <c r="AK111" s="56"/>
      <c r="AL111" s="56"/>
      <c r="AM111" s="56"/>
      <c r="AN111" s="56"/>
      <c r="AO111" s="56"/>
      <c r="AP111" s="56"/>
      <c r="AQ111" s="56"/>
      <c r="AR111" s="56"/>
      <c r="AS111" s="56"/>
      <c r="BC111" s="56"/>
      <c r="BD111" s="56"/>
      <c r="BE111" s="56"/>
      <c r="BF111" s="56"/>
      <c r="BG111" s="56"/>
      <c r="BH111" s="56"/>
      <c r="BR111" s="56"/>
      <c r="BS111" s="56"/>
      <c r="BT111" s="56"/>
      <c r="BU111" s="56"/>
    </row>
    <row r="112" spans="1:81" ht="13.5" hidden="1" customHeight="1">
      <c r="A112" s="928"/>
      <c r="B112" s="872" t="s">
        <v>260</v>
      </c>
      <c r="C112" s="873"/>
      <c r="D112" s="873"/>
      <c r="E112" s="873"/>
      <c r="F112" s="873"/>
      <c r="G112" s="873"/>
      <c r="H112" s="873"/>
      <c r="I112" s="873"/>
      <c r="J112" s="873"/>
      <c r="K112" s="873"/>
      <c r="L112" s="873"/>
      <c r="M112" s="873"/>
      <c r="N112" s="873"/>
      <c r="O112" s="873"/>
      <c r="P112" s="874"/>
      <c r="Q112" s="875"/>
      <c r="R112" s="876"/>
      <c r="S112" s="875"/>
      <c r="T112" s="876"/>
      <c r="U112" s="875"/>
      <c r="V112" s="876"/>
      <c r="W112" s="918"/>
      <c r="X112" s="919"/>
      <c r="Y112" s="919"/>
      <c r="Z112" s="919"/>
      <c r="AA112" s="919"/>
      <c r="AB112" s="920"/>
      <c r="AC112" s="127"/>
      <c r="AD112" s="127"/>
      <c r="AE112" s="56" t="s">
        <v>372</v>
      </c>
      <c r="AF112" s="56"/>
      <c r="AG112" s="56"/>
      <c r="AH112" s="56"/>
      <c r="AI112" s="56"/>
      <c r="AJ112" s="56"/>
      <c r="AK112" s="56"/>
      <c r="AL112" s="56"/>
      <c r="AM112" s="56"/>
      <c r="AN112" s="56"/>
      <c r="AO112" s="56"/>
      <c r="AP112" s="56"/>
      <c r="AQ112" s="56"/>
      <c r="AR112" s="56"/>
      <c r="AS112" s="56"/>
      <c r="BC112" s="56"/>
      <c r="BD112" s="56"/>
      <c r="BE112" s="56"/>
      <c r="BF112" s="56"/>
      <c r="BG112" s="56"/>
      <c r="BH112" s="56"/>
      <c r="BR112" s="56"/>
      <c r="BS112" s="56"/>
      <c r="BT112" s="56"/>
      <c r="BU112" s="56"/>
    </row>
    <row r="113" spans="1:81" ht="13.5" hidden="1" customHeight="1">
      <c r="A113" s="928"/>
      <c r="B113" s="880" t="s">
        <v>373</v>
      </c>
      <c r="C113" s="881"/>
      <c r="D113" s="881"/>
      <c r="E113" s="881"/>
      <c r="F113" s="881"/>
      <c r="G113" s="881"/>
      <c r="H113" s="881"/>
      <c r="I113" s="881"/>
      <c r="J113" s="881"/>
      <c r="K113" s="881"/>
      <c r="L113" s="881"/>
      <c r="M113" s="881"/>
      <c r="N113" s="881"/>
      <c r="O113" s="881"/>
      <c r="P113" s="882"/>
      <c r="Q113" s="870"/>
      <c r="R113" s="871"/>
      <c r="S113" s="870"/>
      <c r="T113" s="871"/>
      <c r="U113" s="870"/>
      <c r="V113" s="871"/>
      <c r="W113" s="924"/>
      <c r="X113" s="925"/>
      <c r="Y113" s="925"/>
      <c r="Z113" s="925"/>
      <c r="AA113" s="925"/>
      <c r="AB113" s="926"/>
      <c r="AC113" s="127"/>
      <c r="AE113" s="56"/>
      <c r="AF113" s="56"/>
      <c r="AG113" s="56"/>
      <c r="AH113" s="56"/>
      <c r="AI113" s="56"/>
      <c r="AJ113" s="56"/>
      <c r="AK113" s="56"/>
      <c r="AL113" s="56"/>
      <c r="AM113" s="56"/>
      <c r="AN113" s="56"/>
      <c r="AO113" s="56"/>
      <c r="AP113" s="56"/>
      <c r="AQ113" s="56"/>
      <c r="AR113" s="56"/>
      <c r="AS113" s="56"/>
      <c r="BC113" s="56"/>
      <c r="BD113" s="56"/>
      <c r="BE113" s="56"/>
      <c r="BF113" s="56"/>
      <c r="BG113" s="56"/>
      <c r="BH113" s="56"/>
      <c r="BR113" s="56"/>
      <c r="BS113" s="56"/>
      <c r="BT113" s="56"/>
      <c r="BU113" s="56"/>
    </row>
    <row r="114" spans="1:81" ht="13.5" customHeight="1">
      <c r="A114" s="928"/>
      <c r="B114" s="872" t="s">
        <v>260</v>
      </c>
      <c r="C114" s="873"/>
      <c r="D114" s="873"/>
      <c r="E114" s="873"/>
      <c r="F114" s="873"/>
      <c r="G114" s="873"/>
      <c r="H114" s="873"/>
      <c r="I114" s="873"/>
      <c r="J114" s="873"/>
      <c r="K114" s="873"/>
      <c r="L114" s="873"/>
      <c r="M114" s="873"/>
      <c r="N114" s="873"/>
      <c r="O114" s="873"/>
      <c r="P114" s="874"/>
      <c r="Q114" s="875"/>
      <c r="R114" s="876"/>
      <c r="S114" s="875"/>
      <c r="T114" s="876"/>
      <c r="U114" s="875"/>
      <c r="V114" s="876"/>
      <c r="W114" s="875"/>
      <c r="X114" s="876"/>
      <c r="Y114" s="875"/>
      <c r="Z114" s="876"/>
      <c r="AA114" s="875"/>
      <c r="AB114" s="876"/>
      <c r="AC114" s="127"/>
      <c r="AE114" s="56" t="s">
        <v>374</v>
      </c>
      <c r="AF114" s="56"/>
      <c r="AG114" s="56"/>
      <c r="AH114" s="56"/>
      <c r="AI114" s="56"/>
      <c r="AJ114" s="56"/>
      <c r="AK114" s="56"/>
      <c r="AL114" s="56"/>
      <c r="AM114" s="56"/>
      <c r="AN114" s="56"/>
      <c r="AO114" s="56"/>
      <c r="AP114" s="56"/>
      <c r="AQ114" s="56"/>
      <c r="AR114" s="56"/>
      <c r="AS114" s="56"/>
      <c r="BC114" s="56"/>
      <c r="BD114" s="56"/>
      <c r="BE114" s="56"/>
      <c r="BF114" s="56"/>
      <c r="BG114" s="56"/>
      <c r="BH114" s="56"/>
      <c r="BR114" s="56"/>
      <c r="BS114" s="56"/>
      <c r="BT114" s="56"/>
      <c r="BU114" s="56"/>
    </row>
    <row r="115" spans="1:81" ht="13.5" customHeight="1">
      <c r="A115" s="928"/>
      <c r="B115" s="877" t="s">
        <v>375</v>
      </c>
      <c r="C115" s="878"/>
      <c r="D115" s="878"/>
      <c r="E115" s="878"/>
      <c r="F115" s="878"/>
      <c r="G115" s="878"/>
      <c r="H115" s="878"/>
      <c r="I115" s="878"/>
      <c r="J115" s="878"/>
      <c r="K115" s="878"/>
      <c r="L115" s="878"/>
      <c r="M115" s="878"/>
      <c r="N115" s="878"/>
      <c r="O115" s="878"/>
      <c r="P115" s="879"/>
      <c r="Q115" s="870"/>
      <c r="R115" s="871"/>
      <c r="S115" s="870"/>
      <c r="T115" s="871"/>
      <c r="U115" s="870"/>
      <c r="V115" s="871"/>
      <c r="W115" s="870"/>
      <c r="X115" s="871"/>
      <c r="Y115" s="870"/>
      <c r="Z115" s="871"/>
      <c r="AA115" s="870"/>
      <c r="AB115" s="871"/>
      <c r="AC115" s="127"/>
      <c r="AD115" s="127"/>
      <c r="AE115" s="56"/>
      <c r="AF115" s="56"/>
      <c r="AG115" s="56"/>
      <c r="AH115" s="56"/>
      <c r="AI115" s="56"/>
      <c r="AJ115" s="56"/>
      <c r="AK115" s="56"/>
      <c r="AL115" s="56"/>
      <c r="AM115" s="56"/>
      <c r="AN115" s="56"/>
      <c r="AO115" s="56"/>
      <c r="AP115" s="56"/>
      <c r="AQ115" s="56"/>
      <c r="AR115" s="56"/>
      <c r="AS115" s="56"/>
      <c r="BC115" s="56"/>
      <c r="BD115" s="56"/>
      <c r="BE115" s="56"/>
      <c r="BF115" s="56"/>
      <c r="BG115" s="56"/>
      <c r="BH115" s="56"/>
      <c r="BR115" s="56"/>
      <c r="BS115" s="56"/>
      <c r="BT115" s="56"/>
      <c r="BU115" s="56"/>
    </row>
    <row r="116" spans="1:81" ht="13.5" customHeight="1">
      <c r="A116" s="928"/>
      <c r="B116" s="872" t="s">
        <v>260</v>
      </c>
      <c r="C116" s="873"/>
      <c r="D116" s="873"/>
      <c r="E116" s="873"/>
      <c r="F116" s="873"/>
      <c r="G116" s="873"/>
      <c r="H116" s="873"/>
      <c r="I116" s="873"/>
      <c r="J116" s="873"/>
      <c r="K116" s="873"/>
      <c r="L116" s="873"/>
      <c r="M116" s="873"/>
      <c r="N116" s="873"/>
      <c r="O116" s="873"/>
      <c r="P116" s="874"/>
      <c r="Q116" s="875"/>
      <c r="R116" s="876"/>
      <c r="S116" s="875"/>
      <c r="T116" s="876"/>
      <c r="U116" s="875"/>
      <c r="V116" s="876"/>
      <c r="W116" s="918"/>
      <c r="X116" s="919"/>
      <c r="Y116" s="919"/>
      <c r="Z116" s="919"/>
      <c r="AA116" s="919"/>
      <c r="AB116" s="920"/>
      <c r="AC116" s="127"/>
      <c r="AD116" s="127"/>
      <c r="AE116" s="56" t="s">
        <v>376</v>
      </c>
      <c r="AF116" s="56"/>
      <c r="AG116" s="56"/>
      <c r="AH116" s="56"/>
      <c r="AI116" s="56"/>
      <c r="AJ116" s="56"/>
      <c r="AK116" s="56"/>
      <c r="AL116" s="56"/>
      <c r="AM116" s="56"/>
      <c r="AN116" s="56"/>
      <c r="AO116" s="56"/>
      <c r="AP116" s="56"/>
      <c r="AQ116" s="56"/>
      <c r="AR116" s="56"/>
      <c r="AS116" s="56"/>
      <c r="BC116" s="56"/>
      <c r="BD116" s="56"/>
      <c r="BE116" s="56"/>
      <c r="BF116" s="56"/>
      <c r="BG116" s="56"/>
      <c r="BH116" s="56"/>
      <c r="BR116" s="56"/>
      <c r="BS116" s="56"/>
      <c r="BT116" s="56"/>
      <c r="BU116" s="56"/>
    </row>
    <row r="117" spans="1:81" ht="13.5" customHeight="1">
      <c r="A117" s="928"/>
      <c r="B117" s="880" t="s">
        <v>377</v>
      </c>
      <c r="C117" s="881"/>
      <c r="D117" s="881"/>
      <c r="E117" s="881"/>
      <c r="F117" s="881"/>
      <c r="G117" s="881"/>
      <c r="H117" s="881"/>
      <c r="I117" s="881"/>
      <c r="J117" s="881"/>
      <c r="K117" s="881"/>
      <c r="L117" s="881"/>
      <c r="M117" s="881"/>
      <c r="N117" s="881"/>
      <c r="O117" s="881"/>
      <c r="P117" s="882"/>
      <c r="Q117" s="870"/>
      <c r="R117" s="871"/>
      <c r="S117" s="870"/>
      <c r="T117" s="871"/>
      <c r="U117" s="870"/>
      <c r="V117" s="871"/>
      <c r="W117" s="924"/>
      <c r="X117" s="925"/>
      <c r="Y117" s="925"/>
      <c r="Z117" s="925"/>
      <c r="AA117" s="925"/>
      <c r="AB117" s="926"/>
      <c r="AC117" s="127"/>
      <c r="AD117" s="127" t="s">
        <v>521</v>
      </c>
      <c r="AE117" s="122"/>
      <c r="AF117" s="49"/>
      <c r="AG117" s="49"/>
      <c r="AH117" s="49"/>
      <c r="AI117" s="49"/>
      <c r="AJ117" s="49"/>
      <c r="AK117" s="49"/>
      <c r="AL117" s="49"/>
      <c r="AM117" s="49"/>
      <c r="AN117" s="49"/>
      <c r="AO117" s="49"/>
      <c r="AP117" s="49"/>
      <c r="AQ117" s="49"/>
      <c r="AR117" s="49"/>
      <c r="AS117" s="49"/>
      <c r="BC117" s="49"/>
      <c r="BD117" s="49"/>
      <c r="BE117" s="49"/>
      <c r="BF117" s="49"/>
      <c r="BG117" s="49"/>
      <c r="BH117" s="49"/>
      <c r="BR117" s="49"/>
      <c r="BS117" s="49"/>
      <c r="BT117" s="49"/>
      <c r="BU117" s="49"/>
    </row>
    <row r="118" spans="1:81" ht="13.5" customHeight="1">
      <c r="A118" s="928"/>
      <c r="B118" s="872" t="s">
        <v>260</v>
      </c>
      <c r="C118" s="873"/>
      <c r="D118" s="873"/>
      <c r="E118" s="873"/>
      <c r="F118" s="873"/>
      <c r="G118" s="873"/>
      <c r="H118" s="873"/>
      <c r="I118" s="873"/>
      <c r="J118" s="873"/>
      <c r="K118" s="873"/>
      <c r="L118" s="873"/>
      <c r="M118" s="873"/>
      <c r="N118" s="873"/>
      <c r="O118" s="873"/>
      <c r="P118" s="874"/>
      <c r="Q118" s="875"/>
      <c r="R118" s="876"/>
      <c r="S118" s="875"/>
      <c r="T118" s="876"/>
      <c r="U118" s="875"/>
      <c r="V118" s="876"/>
      <c r="W118" s="875"/>
      <c r="X118" s="876"/>
      <c r="Y118" s="875"/>
      <c r="Z118" s="876"/>
      <c r="AA118" s="875"/>
      <c r="AB118" s="876"/>
      <c r="AC118" s="127"/>
      <c r="AE118" s="122" t="s">
        <v>378</v>
      </c>
      <c r="AF118" s="49"/>
      <c r="AG118" s="49"/>
      <c r="AH118" s="49"/>
      <c r="AI118" s="49"/>
      <c r="AJ118" s="49"/>
      <c r="AK118" s="49"/>
      <c r="AL118" s="49"/>
      <c r="AM118" s="49"/>
      <c r="AN118" s="49"/>
      <c r="AO118" s="49"/>
      <c r="AP118" s="49"/>
      <c r="AQ118" s="49"/>
      <c r="AR118" s="49"/>
      <c r="AS118" s="49"/>
      <c r="BC118" s="49"/>
      <c r="BD118" s="49"/>
      <c r="BE118" s="49"/>
      <c r="BF118" s="49"/>
      <c r="BG118" s="49"/>
      <c r="BH118" s="49"/>
      <c r="BR118" s="49"/>
      <c r="BS118" s="49"/>
      <c r="BT118" s="49"/>
      <c r="BU118" s="49"/>
    </row>
    <row r="119" spans="1:81" ht="13.5" customHeight="1">
      <c r="A119" s="928"/>
      <c r="B119" s="877" t="s">
        <v>379</v>
      </c>
      <c r="C119" s="878"/>
      <c r="D119" s="878"/>
      <c r="E119" s="878"/>
      <c r="F119" s="878"/>
      <c r="G119" s="878"/>
      <c r="H119" s="878"/>
      <c r="I119" s="878"/>
      <c r="J119" s="878"/>
      <c r="K119" s="878"/>
      <c r="L119" s="878"/>
      <c r="M119" s="878"/>
      <c r="N119" s="878"/>
      <c r="O119" s="878"/>
      <c r="P119" s="879"/>
      <c r="Q119" s="870"/>
      <c r="R119" s="871"/>
      <c r="S119" s="870"/>
      <c r="T119" s="871"/>
      <c r="U119" s="870"/>
      <c r="V119" s="871"/>
      <c r="W119" s="870"/>
      <c r="X119" s="871"/>
      <c r="Y119" s="870"/>
      <c r="Z119" s="871"/>
      <c r="AA119" s="870"/>
      <c r="AB119" s="871"/>
      <c r="AC119" s="127"/>
      <c r="AD119" s="127"/>
      <c r="AE119" s="122"/>
      <c r="AF119" s="49"/>
      <c r="AG119" s="49"/>
      <c r="AH119" s="49"/>
      <c r="AI119" s="49"/>
      <c r="AJ119" s="49"/>
      <c r="AK119" s="49"/>
      <c r="AL119" s="49"/>
      <c r="AM119" s="62"/>
      <c r="AN119" s="62"/>
      <c r="AO119" s="62"/>
      <c r="AP119" s="62"/>
      <c r="AQ119" s="62"/>
      <c r="AR119" s="62"/>
      <c r="AS119" s="62"/>
      <c r="AT119" s="62"/>
      <c r="AU119" s="62"/>
      <c r="AV119" s="62"/>
      <c r="AW119" s="62"/>
      <c r="AX119" s="62"/>
      <c r="AY119" s="62"/>
      <c r="AZ119" s="62"/>
      <c r="BC119" s="62"/>
      <c r="BD119" s="62"/>
      <c r="BE119" s="62"/>
      <c r="BF119" s="62"/>
      <c r="BG119" s="62"/>
      <c r="BH119" s="62"/>
      <c r="BI119" s="62"/>
      <c r="BJ119" s="62"/>
      <c r="BK119" s="62"/>
      <c r="BL119" s="62"/>
      <c r="BM119" s="62"/>
      <c r="BN119" s="62"/>
      <c r="BO119" s="62"/>
      <c r="BR119" s="62"/>
      <c r="BS119" s="62"/>
      <c r="BT119" s="62"/>
      <c r="BU119" s="62"/>
      <c r="BV119" s="62"/>
      <c r="BW119" s="62"/>
      <c r="BX119" s="62"/>
      <c r="BY119" s="62"/>
      <c r="BZ119" s="62"/>
      <c r="CA119" s="62"/>
      <c r="CB119" s="62"/>
      <c r="CC119" s="62"/>
    </row>
    <row r="120" spans="1:81" ht="13.5" customHeight="1">
      <c r="A120" s="928"/>
      <c r="B120" s="872" t="s">
        <v>260</v>
      </c>
      <c r="C120" s="873"/>
      <c r="D120" s="873"/>
      <c r="E120" s="873"/>
      <c r="F120" s="873"/>
      <c r="G120" s="873"/>
      <c r="H120" s="873"/>
      <c r="I120" s="873"/>
      <c r="J120" s="873"/>
      <c r="K120" s="873"/>
      <c r="L120" s="873"/>
      <c r="M120" s="873"/>
      <c r="N120" s="873"/>
      <c r="O120" s="873"/>
      <c r="P120" s="874"/>
      <c r="Q120" s="875"/>
      <c r="R120" s="876"/>
      <c r="S120" s="875"/>
      <c r="T120" s="876"/>
      <c r="U120" s="875"/>
      <c r="V120" s="876"/>
      <c r="W120" s="918"/>
      <c r="X120" s="919"/>
      <c r="Y120" s="919"/>
      <c r="Z120" s="919"/>
      <c r="AA120" s="919"/>
      <c r="AB120" s="920"/>
      <c r="AC120" s="127"/>
      <c r="AD120" s="127"/>
      <c r="AE120" s="62" t="s">
        <v>380</v>
      </c>
      <c r="AF120" s="62"/>
      <c r="AG120" s="62"/>
      <c r="AH120" s="62"/>
      <c r="AI120" s="62"/>
      <c r="AJ120" s="62"/>
      <c r="AK120" s="62"/>
      <c r="AL120" s="62"/>
      <c r="AM120" s="62"/>
      <c r="AN120" s="62"/>
      <c r="AO120" s="62"/>
      <c r="AP120" s="62"/>
      <c r="AQ120" s="62"/>
      <c r="AR120" s="62"/>
      <c r="AS120" s="62"/>
      <c r="AT120" s="62"/>
      <c r="AU120" s="62"/>
      <c r="AV120" s="62"/>
      <c r="AW120" s="62"/>
      <c r="AX120" s="62"/>
      <c r="AY120" s="62"/>
      <c r="AZ120" s="62"/>
      <c r="BC120" s="62"/>
      <c r="BD120" s="62"/>
      <c r="BE120" s="62"/>
      <c r="BF120" s="62"/>
      <c r="BG120" s="62"/>
      <c r="BH120" s="62"/>
      <c r="BI120" s="62"/>
      <c r="BJ120" s="62"/>
      <c r="BK120" s="62"/>
      <c r="BL120" s="62"/>
      <c r="BM120" s="62"/>
      <c r="BN120" s="62"/>
      <c r="BO120" s="62"/>
      <c r="BR120" s="62"/>
      <c r="BS120" s="62"/>
      <c r="BT120" s="62"/>
      <c r="BU120" s="62"/>
      <c r="BV120" s="62"/>
      <c r="BW120" s="62"/>
      <c r="BX120" s="62"/>
      <c r="BY120" s="62"/>
      <c r="BZ120" s="62"/>
      <c r="CA120" s="62"/>
      <c r="CB120" s="62"/>
      <c r="CC120" s="62"/>
    </row>
    <row r="121" spans="1:81" ht="13.5" customHeight="1">
      <c r="A121" s="929"/>
      <c r="B121" s="880" t="s">
        <v>381</v>
      </c>
      <c r="C121" s="881"/>
      <c r="D121" s="881"/>
      <c r="E121" s="881"/>
      <c r="F121" s="881"/>
      <c r="G121" s="881"/>
      <c r="H121" s="881"/>
      <c r="I121" s="881"/>
      <c r="J121" s="881"/>
      <c r="K121" s="881"/>
      <c r="L121" s="881"/>
      <c r="M121" s="881"/>
      <c r="N121" s="881"/>
      <c r="O121" s="881"/>
      <c r="P121" s="882"/>
      <c r="Q121" s="870"/>
      <c r="R121" s="871"/>
      <c r="S121" s="870"/>
      <c r="T121" s="871"/>
      <c r="U121" s="870"/>
      <c r="V121" s="871"/>
      <c r="W121" s="924"/>
      <c r="X121" s="925"/>
      <c r="Y121" s="925"/>
      <c r="Z121" s="925"/>
      <c r="AA121" s="925"/>
      <c r="AB121" s="926"/>
      <c r="AC121" s="127"/>
      <c r="AD121" s="127"/>
      <c r="AE121" s="62"/>
      <c r="AF121" s="62"/>
      <c r="AG121" s="62"/>
      <c r="AH121" s="62"/>
      <c r="AI121" s="62"/>
      <c r="AJ121" s="62"/>
      <c r="AK121" s="62"/>
      <c r="AL121" s="62"/>
      <c r="AM121" s="62"/>
      <c r="AN121" s="62"/>
      <c r="AO121" s="62"/>
      <c r="AP121" s="62"/>
      <c r="AQ121" s="62"/>
      <c r="AR121" s="62"/>
      <c r="AS121" s="62"/>
      <c r="AT121" s="62"/>
      <c r="AU121" s="62"/>
      <c r="AV121" s="62"/>
      <c r="AW121" s="62"/>
      <c r="AX121" s="62"/>
      <c r="AY121" s="62"/>
      <c r="AZ121" s="62"/>
      <c r="BC121" s="62"/>
      <c r="BD121" s="62"/>
      <c r="BE121" s="62"/>
      <c r="BF121" s="62"/>
      <c r="BG121" s="62"/>
      <c r="BH121" s="62"/>
      <c r="BI121" s="62"/>
      <c r="BJ121" s="62"/>
      <c r="BK121" s="62"/>
      <c r="BL121" s="62"/>
      <c r="BM121" s="62"/>
      <c r="BN121" s="62"/>
      <c r="BO121" s="62"/>
      <c r="BR121" s="62"/>
      <c r="BS121" s="62"/>
      <c r="BT121" s="62"/>
      <c r="BU121" s="62"/>
      <c r="BV121" s="62"/>
      <c r="BW121" s="62"/>
      <c r="BX121" s="62"/>
      <c r="BY121" s="62"/>
      <c r="BZ121" s="62"/>
      <c r="CA121" s="62"/>
      <c r="CB121" s="62"/>
      <c r="CC121" s="62"/>
    </row>
    <row r="122" spans="1:81" ht="13.5" customHeight="1">
      <c r="AE122" s="62"/>
      <c r="AF122" s="62"/>
      <c r="AG122" s="62"/>
      <c r="AH122" s="62"/>
      <c r="AI122" s="62"/>
      <c r="AJ122" s="62"/>
      <c r="AK122" s="62"/>
      <c r="AL122" s="62"/>
      <c r="AM122" s="62"/>
      <c r="AN122" s="62"/>
      <c r="AO122" s="62"/>
      <c r="AP122" s="62"/>
      <c r="AQ122" s="62"/>
      <c r="AR122" s="62"/>
      <c r="AS122" s="62"/>
      <c r="AT122" s="62"/>
      <c r="AU122" s="62"/>
      <c r="AV122" s="62"/>
      <c r="AW122" s="62"/>
      <c r="AX122" s="62"/>
      <c r="AY122" s="62"/>
      <c r="AZ122" s="62"/>
      <c r="BC122" s="62"/>
      <c r="BD122" s="62"/>
      <c r="BE122" s="62"/>
      <c r="BF122" s="62"/>
      <c r="BG122" s="62"/>
      <c r="BH122" s="62"/>
      <c r="BI122" s="62"/>
      <c r="BJ122" s="62"/>
      <c r="BK122" s="62"/>
      <c r="BL122" s="62"/>
      <c r="BM122" s="62"/>
      <c r="BN122" s="62"/>
      <c r="BO122" s="62"/>
      <c r="BR122" s="62"/>
      <c r="BS122" s="62"/>
      <c r="BT122" s="62"/>
      <c r="BU122" s="62"/>
      <c r="BV122" s="62"/>
      <c r="BW122" s="62"/>
      <c r="BX122" s="62"/>
      <c r="BY122" s="62"/>
      <c r="BZ122" s="62"/>
      <c r="CA122" s="62"/>
      <c r="CB122" s="62"/>
      <c r="CC122" s="62"/>
    </row>
    <row r="123" spans="1:81">
      <c r="A123" s="933" t="s">
        <v>382</v>
      </c>
      <c r="B123" s="65" t="s">
        <v>256</v>
      </c>
      <c r="C123" s="63"/>
      <c r="D123" s="57"/>
      <c r="E123" s="57"/>
      <c r="F123" s="57"/>
      <c r="G123" s="57"/>
      <c r="H123" s="57"/>
      <c r="I123" s="57"/>
      <c r="J123" s="57"/>
      <c r="K123" s="57"/>
      <c r="L123" s="57"/>
      <c r="M123" s="57"/>
      <c r="N123" s="57"/>
      <c r="O123" s="57"/>
      <c r="P123" s="66"/>
      <c r="Q123" s="930" t="s">
        <v>35</v>
      </c>
      <c r="R123" s="931"/>
      <c r="S123" s="930" t="s">
        <v>257</v>
      </c>
      <c r="T123" s="931"/>
      <c r="U123" s="932" t="s">
        <v>258</v>
      </c>
      <c r="V123" s="932"/>
      <c r="W123" s="884" t="s">
        <v>60</v>
      </c>
      <c r="X123" s="885"/>
      <c r="Y123" s="884" t="s">
        <v>59</v>
      </c>
      <c r="Z123" s="885"/>
      <c r="AA123" s="884" t="s">
        <v>148</v>
      </c>
      <c r="AB123" s="885"/>
      <c r="AE123" s="56"/>
    </row>
    <row r="124" spans="1:81">
      <c r="A124" s="928"/>
      <c r="B124" s="886" t="s">
        <v>362</v>
      </c>
      <c r="C124" s="887"/>
      <c r="D124" s="887"/>
      <c r="E124" s="887"/>
      <c r="F124" s="887"/>
      <c r="G124" s="887"/>
      <c r="H124" s="887"/>
      <c r="I124" s="887"/>
      <c r="J124" s="887"/>
      <c r="K124" s="887"/>
      <c r="L124" s="887"/>
      <c r="M124" s="887"/>
      <c r="N124" s="887"/>
      <c r="O124" s="887"/>
      <c r="P124" s="888"/>
      <c r="Q124" s="892">
        <f>COUNTIF(BL10:BL91,"○")</f>
        <v>0</v>
      </c>
      <c r="R124" s="893"/>
      <c r="S124" s="892">
        <f>COUNTIF(BM10:BM91,"○")</f>
        <v>0</v>
      </c>
      <c r="T124" s="893"/>
      <c r="U124" s="892">
        <f>COUNTIF(BN10:BN91,"○")</f>
        <v>0</v>
      </c>
      <c r="V124" s="893"/>
      <c r="W124" s="892">
        <f>COUNTIF(BO10:BO91,"○")</f>
        <v>0</v>
      </c>
      <c r="X124" s="893"/>
      <c r="Y124" s="892">
        <f>COUNTIF(BP10:BP91,"○")</f>
        <v>0</v>
      </c>
      <c r="Z124" s="893"/>
      <c r="AA124" s="892">
        <f>COUNTIF(BQ10:BQ91,"○")</f>
        <v>0</v>
      </c>
      <c r="AB124" s="893"/>
      <c r="AC124" s="126"/>
      <c r="AD124" s="126"/>
      <c r="AE124" s="56"/>
    </row>
    <row r="125" spans="1:81">
      <c r="A125" s="928"/>
      <c r="B125" s="889"/>
      <c r="C125" s="890"/>
      <c r="D125" s="890"/>
      <c r="E125" s="890"/>
      <c r="F125" s="890"/>
      <c r="G125" s="890"/>
      <c r="H125" s="890"/>
      <c r="I125" s="890"/>
      <c r="J125" s="890"/>
      <c r="K125" s="890"/>
      <c r="L125" s="890"/>
      <c r="M125" s="890"/>
      <c r="N125" s="890"/>
      <c r="O125" s="890"/>
      <c r="P125" s="891"/>
      <c r="Q125" s="894"/>
      <c r="R125" s="895"/>
      <c r="S125" s="894"/>
      <c r="T125" s="895"/>
      <c r="U125" s="894"/>
      <c r="V125" s="895"/>
      <c r="W125" s="894"/>
      <c r="X125" s="895"/>
      <c r="Y125" s="894"/>
      <c r="Z125" s="895"/>
      <c r="AA125" s="894"/>
      <c r="AB125" s="895"/>
      <c r="AC125" s="126"/>
      <c r="AD125" s="126"/>
      <c r="AE125" s="56"/>
    </row>
    <row r="126" spans="1:81">
      <c r="A126" s="928"/>
      <c r="B126" s="905" t="s">
        <v>363</v>
      </c>
      <c r="C126" s="906"/>
      <c r="D126" s="906"/>
      <c r="E126" s="906"/>
      <c r="F126" s="906"/>
      <c r="G126" s="906"/>
      <c r="H126" s="906"/>
      <c r="I126" s="906"/>
      <c r="J126" s="906"/>
      <c r="K126" s="906"/>
      <c r="L126" s="906"/>
      <c r="M126" s="906"/>
      <c r="N126" s="906"/>
      <c r="O126" s="906"/>
      <c r="P126" s="907"/>
      <c r="Q126" s="892">
        <f>COUNTIF(BR10:BR91,"○")</f>
        <v>0</v>
      </c>
      <c r="R126" s="893"/>
      <c r="S126" s="892">
        <f>COUNTIF(BS10:BS91,"○")</f>
        <v>0</v>
      </c>
      <c r="T126" s="893"/>
      <c r="U126" s="892">
        <f>COUNTIF(BT10:BT91,"○")</f>
        <v>0</v>
      </c>
      <c r="V126" s="893"/>
      <c r="W126" s="918"/>
      <c r="X126" s="919"/>
      <c r="Y126" s="919"/>
      <c r="Z126" s="919"/>
      <c r="AA126" s="919"/>
      <c r="AB126" s="920"/>
      <c r="AC126" s="127"/>
      <c r="AD126" s="127"/>
      <c r="AE126" s="56"/>
    </row>
    <row r="127" spans="1:81">
      <c r="A127" s="928"/>
      <c r="B127" s="908"/>
      <c r="C127" s="909"/>
      <c r="D127" s="909"/>
      <c r="E127" s="909"/>
      <c r="F127" s="909"/>
      <c r="G127" s="909"/>
      <c r="H127" s="909"/>
      <c r="I127" s="909"/>
      <c r="J127" s="909"/>
      <c r="K127" s="909"/>
      <c r="L127" s="909"/>
      <c r="M127" s="909"/>
      <c r="N127" s="909"/>
      <c r="O127" s="909"/>
      <c r="P127" s="910"/>
      <c r="Q127" s="894"/>
      <c r="R127" s="895"/>
      <c r="S127" s="894"/>
      <c r="T127" s="895"/>
      <c r="U127" s="894"/>
      <c r="V127" s="895"/>
      <c r="W127" s="924"/>
      <c r="X127" s="925"/>
      <c r="Y127" s="925"/>
      <c r="Z127" s="925"/>
      <c r="AA127" s="925"/>
      <c r="AB127" s="926"/>
      <c r="AC127" s="127"/>
      <c r="AD127" s="127"/>
      <c r="AE127" s="56"/>
    </row>
    <row r="128" spans="1:81">
      <c r="A128" s="928"/>
      <c r="B128" s="886" t="s">
        <v>364</v>
      </c>
      <c r="C128" s="887"/>
      <c r="D128" s="887"/>
      <c r="E128" s="887"/>
      <c r="F128" s="887"/>
      <c r="G128" s="887"/>
      <c r="H128" s="887"/>
      <c r="I128" s="887"/>
      <c r="J128" s="887"/>
      <c r="K128" s="887"/>
      <c r="L128" s="887"/>
      <c r="M128" s="887"/>
      <c r="N128" s="887"/>
      <c r="O128" s="887"/>
      <c r="P128" s="888"/>
      <c r="Q128" s="892">
        <f>COUNTIF(BU10:BU91,"○")</f>
        <v>0</v>
      </c>
      <c r="R128" s="893"/>
      <c r="S128" s="892">
        <f>COUNTIF(BV10:BV91,"○")</f>
        <v>0</v>
      </c>
      <c r="T128" s="893"/>
      <c r="U128" s="892">
        <f>COUNTIF(BW10:BW91,"○")</f>
        <v>0</v>
      </c>
      <c r="V128" s="893"/>
      <c r="W128" s="892">
        <f>COUNTIF(BX10:BX91,"○")</f>
        <v>0</v>
      </c>
      <c r="X128" s="893"/>
      <c r="Y128" s="892">
        <f>COUNTIF(BY10:BY91,"○")</f>
        <v>0</v>
      </c>
      <c r="Z128" s="893"/>
      <c r="AA128" s="892">
        <f>COUNTIF(BZ10:BZ91,"○")</f>
        <v>0</v>
      </c>
      <c r="AB128" s="893"/>
      <c r="AC128" s="126"/>
      <c r="AD128" s="126"/>
      <c r="AE128" s="56"/>
    </row>
    <row r="129" spans="1:31">
      <c r="A129" s="928"/>
      <c r="B129" s="889"/>
      <c r="C129" s="890"/>
      <c r="D129" s="890"/>
      <c r="E129" s="890"/>
      <c r="F129" s="890"/>
      <c r="G129" s="890"/>
      <c r="H129" s="890"/>
      <c r="I129" s="890"/>
      <c r="J129" s="890"/>
      <c r="K129" s="890"/>
      <c r="L129" s="890"/>
      <c r="M129" s="890"/>
      <c r="N129" s="890"/>
      <c r="O129" s="890"/>
      <c r="P129" s="891"/>
      <c r="Q129" s="894"/>
      <c r="R129" s="895"/>
      <c r="S129" s="894"/>
      <c r="T129" s="895"/>
      <c r="U129" s="894"/>
      <c r="V129" s="895"/>
      <c r="W129" s="894"/>
      <c r="X129" s="895"/>
      <c r="Y129" s="894"/>
      <c r="Z129" s="895"/>
      <c r="AA129" s="894"/>
      <c r="AB129" s="895"/>
      <c r="AC129" s="126"/>
      <c r="AD129" s="126"/>
      <c r="AE129" s="49"/>
    </row>
    <row r="130" spans="1:31">
      <c r="A130" s="928"/>
      <c r="B130" s="905" t="s">
        <v>365</v>
      </c>
      <c r="C130" s="906"/>
      <c r="D130" s="906"/>
      <c r="E130" s="906"/>
      <c r="F130" s="906"/>
      <c r="G130" s="906"/>
      <c r="H130" s="906"/>
      <c r="I130" s="906"/>
      <c r="J130" s="906"/>
      <c r="K130" s="906"/>
      <c r="L130" s="906"/>
      <c r="M130" s="906"/>
      <c r="N130" s="906"/>
      <c r="O130" s="906"/>
      <c r="P130" s="907"/>
      <c r="Q130" s="892">
        <f>COUNTIF(CA10:CA91,"○")</f>
        <v>0</v>
      </c>
      <c r="R130" s="893"/>
      <c r="S130" s="892">
        <f>COUNTIF(CB10:CB91,"○")</f>
        <v>0</v>
      </c>
      <c r="T130" s="893"/>
      <c r="U130" s="892">
        <f>COUNTIF(CC10:CC91,"○")</f>
        <v>0</v>
      </c>
      <c r="V130" s="893"/>
      <c r="W130" s="918"/>
      <c r="X130" s="919"/>
      <c r="Y130" s="919"/>
      <c r="Z130" s="919"/>
      <c r="AA130" s="919"/>
      <c r="AB130" s="920"/>
      <c r="AC130" s="127"/>
      <c r="AD130" s="127"/>
      <c r="AE130" s="49"/>
    </row>
    <row r="131" spans="1:31">
      <c r="A131" s="928"/>
      <c r="B131" s="908"/>
      <c r="C131" s="909"/>
      <c r="D131" s="909"/>
      <c r="E131" s="909"/>
      <c r="F131" s="909"/>
      <c r="G131" s="909"/>
      <c r="H131" s="909"/>
      <c r="I131" s="909"/>
      <c r="J131" s="909"/>
      <c r="K131" s="909"/>
      <c r="L131" s="909"/>
      <c r="M131" s="909"/>
      <c r="N131" s="909"/>
      <c r="O131" s="909"/>
      <c r="P131" s="910"/>
      <c r="Q131" s="894"/>
      <c r="R131" s="895"/>
      <c r="S131" s="894"/>
      <c r="T131" s="895"/>
      <c r="U131" s="894"/>
      <c r="V131" s="895"/>
      <c r="W131" s="924"/>
      <c r="X131" s="925"/>
      <c r="Y131" s="925"/>
      <c r="Z131" s="925"/>
      <c r="AA131" s="925"/>
      <c r="AB131" s="926"/>
      <c r="AC131" s="127"/>
      <c r="AD131" s="127"/>
      <c r="AE131" s="49"/>
    </row>
    <row r="132" spans="1:31">
      <c r="A132" s="928"/>
      <c r="B132" s="911" t="s">
        <v>259</v>
      </c>
      <c r="C132" s="912"/>
      <c r="D132" s="912"/>
      <c r="E132" s="912"/>
      <c r="F132" s="912"/>
      <c r="G132" s="912"/>
      <c r="H132" s="912"/>
      <c r="I132" s="912"/>
      <c r="J132" s="912"/>
      <c r="K132" s="912"/>
      <c r="L132" s="912"/>
      <c r="M132" s="912"/>
      <c r="N132" s="912"/>
      <c r="O132" s="912"/>
      <c r="P132" s="913"/>
      <c r="Q132" s="914">
        <f>COUNTIF(CD10:CD91,"○")</f>
        <v>0</v>
      </c>
      <c r="R132" s="915"/>
      <c r="S132" s="914">
        <f>COUNTIF(CE10:CE91,"○")</f>
        <v>0</v>
      </c>
      <c r="T132" s="915"/>
      <c r="U132" s="914">
        <f>COUNTIF(CF10:CF91,"○")</f>
        <v>0</v>
      </c>
      <c r="V132" s="915"/>
      <c r="W132" s="914">
        <f>COUNTIF(CG10:CG91,"○")</f>
        <v>0</v>
      </c>
      <c r="X132" s="915"/>
      <c r="Y132" s="914">
        <f>COUNTIF(CH10:CH91,"○")</f>
        <v>0</v>
      </c>
      <c r="Z132" s="915"/>
      <c r="AA132" s="914">
        <f>COUNTIF(CI10:CI91,"○")</f>
        <v>0</v>
      </c>
      <c r="AB132" s="915"/>
      <c r="AC132" s="126"/>
      <c r="AD132" s="126"/>
      <c r="AE132" s="62"/>
    </row>
    <row r="133" spans="1:31">
      <c r="A133" s="928"/>
      <c r="B133" s="889"/>
      <c r="C133" s="890"/>
      <c r="D133" s="890"/>
      <c r="E133" s="890"/>
      <c r="F133" s="890"/>
      <c r="G133" s="890"/>
      <c r="H133" s="890"/>
      <c r="I133" s="890"/>
      <c r="J133" s="890"/>
      <c r="K133" s="890"/>
      <c r="L133" s="890"/>
      <c r="M133" s="890"/>
      <c r="N133" s="890"/>
      <c r="O133" s="890"/>
      <c r="P133" s="891"/>
      <c r="Q133" s="916"/>
      <c r="R133" s="917"/>
      <c r="S133" s="916"/>
      <c r="T133" s="917"/>
      <c r="U133" s="916"/>
      <c r="V133" s="917"/>
      <c r="W133" s="916"/>
      <c r="X133" s="917"/>
      <c r="Y133" s="916"/>
      <c r="Z133" s="917"/>
      <c r="AA133" s="916"/>
      <c r="AB133" s="917"/>
      <c r="AC133" s="126"/>
      <c r="AD133" s="126"/>
      <c r="AE133" s="62"/>
    </row>
    <row r="134" spans="1:31">
      <c r="A134" s="928"/>
      <c r="B134" s="157"/>
      <c r="C134" s="158"/>
      <c r="D134" s="158"/>
      <c r="E134" s="158"/>
      <c r="F134" s="158"/>
      <c r="G134" s="158"/>
      <c r="H134" s="158"/>
      <c r="I134" s="158"/>
      <c r="J134" s="158"/>
      <c r="K134" s="158"/>
      <c r="L134" s="158"/>
      <c r="M134" s="158"/>
      <c r="N134" s="158"/>
      <c r="O134" s="158"/>
      <c r="P134" s="158"/>
      <c r="Q134" s="64"/>
      <c r="R134" s="64"/>
      <c r="S134" s="64"/>
      <c r="T134" s="64"/>
      <c r="U134" s="64"/>
      <c r="V134" s="64"/>
      <c r="W134" s="64"/>
      <c r="X134" s="64"/>
      <c r="Y134" s="64"/>
      <c r="Z134" s="64"/>
      <c r="AA134" s="64"/>
      <c r="AB134" s="64"/>
      <c r="AC134" s="126"/>
      <c r="AD134" s="126"/>
      <c r="AE134" s="62"/>
    </row>
    <row r="135" spans="1:31">
      <c r="A135" s="928"/>
      <c r="B135" s="162" t="s">
        <v>263</v>
      </c>
      <c r="C135" s="162"/>
      <c r="D135" s="163"/>
      <c r="E135" s="163"/>
      <c r="F135" s="163"/>
      <c r="G135" s="163"/>
      <c r="H135" s="159"/>
      <c r="I135" s="159"/>
      <c r="J135" s="159"/>
      <c r="K135" s="159"/>
      <c r="L135" s="159"/>
      <c r="M135" s="159"/>
      <c r="N135" s="159"/>
      <c r="O135" s="159"/>
      <c r="P135" s="159"/>
      <c r="Q135" s="930" t="s">
        <v>35</v>
      </c>
      <c r="R135" s="931"/>
      <c r="S135" s="930" t="s">
        <v>257</v>
      </c>
      <c r="T135" s="931"/>
      <c r="U135" s="932" t="s">
        <v>258</v>
      </c>
      <c r="V135" s="932"/>
      <c r="W135" s="884" t="s">
        <v>60</v>
      </c>
      <c r="X135" s="885"/>
      <c r="Y135" s="884" t="s">
        <v>59</v>
      </c>
      <c r="Z135" s="885"/>
      <c r="AA135" s="884" t="s">
        <v>148</v>
      </c>
      <c r="AB135" s="885"/>
      <c r="AE135" s="62"/>
    </row>
    <row r="136" spans="1:31" hidden="1">
      <c r="A136" s="928"/>
      <c r="B136" s="872" t="s">
        <v>260</v>
      </c>
      <c r="C136" s="873"/>
      <c r="D136" s="873"/>
      <c r="E136" s="873"/>
      <c r="F136" s="873"/>
      <c r="G136" s="873"/>
      <c r="H136" s="873"/>
      <c r="I136" s="873"/>
      <c r="J136" s="873"/>
      <c r="K136" s="873"/>
      <c r="L136" s="873"/>
      <c r="M136" s="873"/>
      <c r="N136" s="873"/>
      <c r="O136" s="873"/>
      <c r="P136" s="874"/>
      <c r="Q136" s="875"/>
      <c r="R136" s="876"/>
      <c r="S136" s="883"/>
      <c r="T136" s="876"/>
      <c r="U136" s="875"/>
      <c r="V136" s="876"/>
      <c r="W136" s="875"/>
      <c r="X136" s="876"/>
      <c r="Y136" s="875"/>
      <c r="Z136" s="876"/>
      <c r="AA136" s="875"/>
      <c r="AB136" s="876"/>
      <c r="AC136" s="127"/>
      <c r="AD136" s="127"/>
      <c r="AE136" s="62" t="s">
        <v>366</v>
      </c>
    </row>
    <row r="137" spans="1:31" hidden="1">
      <c r="A137" s="928"/>
      <c r="B137" s="877" t="s">
        <v>367</v>
      </c>
      <c r="C137" s="878"/>
      <c r="D137" s="878"/>
      <c r="E137" s="878"/>
      <c r="F137" s="878"/>
      <c r="G137" s="878"/>
      <c r="H137" s="878"/>
      <c r="I137" s="878"/>
      <c r="J137" s="878"/>
      <c r="K137" s="878"/>
      <c r="L137" s="878"/>
      <c r="M137" s="878"/>
      <c r="N137" s="878"/>
      <c r="O137" s="878"/>
      <c r="P137" s="879"/>
      <c r="Q137" s="870"/>
      <c r="R137" s="871"/>
      <c r="S137" s="870"/>
      <c r="T137" s="871"/>
      <c r="U137" s="870"/>
      <c r="V137" s="871"/>
      <c r="W137" s="870"/>
      <c r="X137" s="871"/>
      <c r="Y137" s="870"/>
      <c r="Z137" s="871"/>
      <c r="AA137" s="870"/>
      <c r="AB137" s="871"/>
      <c r="AC137" s="127"/>
      <c r="AD137" s="127"/>
      <c r="AE137" s="62"/>
    </row>
    <row r="138" spans="1:31" hidden="1">
      <c r="A138" s="928"/>
      <c r="B138" s="872" t="s">
        <v>260</v>
      </c>
      <c r="C138" s="873"/>
      <c r="D138" s="873"/>
      <c r="E138" s="873"/>
      <c r="F138" s="873"/>
      <c r="G138" s="873"/>
      <c r="H138" s="873"/>
      <c r="I138" s="873"/>
      <c r="J138" s="873"/>
      <c r="K138" s="873"/>
      <c r="L138" s="873"/>
      <c r="M138" s="873"/>
      <c r="N138" s="873"/>
      <c r="O138" s="873"/>
      <c r="P138" s="874"/>
      <c r="Q138" s="875"/>
      <c r="R138" s="876"/>
      <c r="S138" s="875"/>
      <c r="T138" s="876"/>
      <c r="U138" s="875"/>
      <c r="V138" s="876"/>
      <c r="W138" s="918"/>
      <c r="X138" s="919"/>
      <c r="Y138" s="919"/>
      <c r="Z138" s="919"/>
      <c r="AA138" s="919"/>
      <c r="AB138" s="920"/>
      <c r="AC138" s="127"/>
      <c r="AD138" s="127"/>
      <c r="AE138" s="62" t="s">
        <v>368</v>
      </c>
    </row>
    <row r="139" spans="1:31" hidden="1">
      <c r="A139" s="928"/>
      <c r="B139" s="880" t="s">
        <v>369</v>
      </c>
      <c r="C139" s="881"/>
      <c r="D139" s="881"/>
      <c r="E139" s="881"/>
      <c r="F139" s="881"/>
      <c r="G139" s="881"/>
      <c r="H139" s="881"/>
      <c r="I139" s="881"/>
      <c r="J139" s="881"/>
      <c r="K139" s="881"/>
      <c r="L139" s="881"/>
      <c r="M139" s="881"/>
      <c r="N139" s="881"/>
      <c r="O139" s="881"/>
      <c r="P139" s="882"/>
      <c r="Q139" s="870"/>
      <c r="R139" s="871"/>
      <c r="S139" s="870"/>
      <c r="T139" s="871"/>
      <c r="U139" s="870"/>
      <c r="V139" s="871"/>
      <c r="W139" s="924"/>
      <c r="X139" s="925"/>
      <c r="Y139" s="925"/>
      <c r="Z139" s="925"/>
      <c r="AA139" s="925"/>
      <c r="AB139" s="926"/>
      <c r="AC139" s="127"/>
      <c r="AD139" s="127"/>
      <c r="AE139" s="62"/>
    </row>
    <row r="140" spans="1:31" hidden="1">
      <c r="A140" s="928"/>
      <c r="B140" s="872" t="s">
        <v>260</v>
      </c>
      <c r="C140" s="873"/>
      <c r="D140" s="873"/>
      <c r="E140" s="873"/>
      <c r="F140" s="873"/>
      <c r="G140" s="873"/>
      <c r="H140" s="873"/>
      <c r="I140" s="873"/>
      <c r="J140" s="873"/>
      <c r="K140" s="873"/>
      <c r="L140" s="873"/>
      <c r="M140" s="873"/>
      <c r="N140" s="873"/>
      <c r="O140" s="873"/>
      <c r="P140" s="874"/>
      <c r="Q140" s="875"/>
      <c r="R140" s="876"/>
      <c r="S140" s="883"/>
      <c r="T140" s="876"/>
      <c r="U140" s="875"/>
      <c r="V140" s="876"/>
      <c r="W140" s="875"/>
      <c r="X140" s="876"/>
      <c r="Y140" s="875"/>
      <c r="Z140" s="876"/>
      <c r="AA140" s="875"/>
      <c r="AB140" s="876"/>
      <c r="AC140" s="127"/>
      <c r="AD140" s="127"/>
      <c r="AE140" s="121" t="s">
        <v>370</v>
      </c>
    </row>
    <row r="141" spans="1:31" hidden="1">
      <c r="A141" s="928"/>
      <c r="B141" s="877" t="s">
        <v>371</v>
      </c>
      <c r="C141" s="878"/>
      <c r="D141" s="878"/>
      <c r="E141" s="878"/>
      <c r="F141" s="878"/>
      <c r="G141" s="878"/>
      <c r="H141" s="878"/>
      <c r="I141" s="878"/>
      <c r="J141" s="878"/>
      <c r="K141" s="878"/>
      <c r="L141" s="878"/>
      <c r="M141" s="878"/>
      <c r="N141" s="878"/>
      <c r="O141" s="878"/>
      <c r="P141" s="879"/>
      <c r="Q141" s="870"/>
      <c r="R141" s="871"/>
      <c r="S141" s="870"/>
      <c r="T141" s="871"/>
      <c r="U141" s="870"/>
      <c r="V141" s="871"/>
      <c r="W141" s="870"/>
      <c r="X141" s="871"/>
      <c r="Y141" s="870"/>
      <c r="Z141" s="871"/>
      <c r="AA141" s="870"/>
      <c r="AB141" s="871"/>
      <c r="AC141" s="127"/>
      <c r="AD141" s="127"/>
      <c r="AE141" s="56"/>
    </row>
    <row r="142" spans="1:31" hidden="1">
      <c r="A142" s="928"/>
      <c r="B142" s="872" t="s">
        <v>260</v>
      </c>
      <c r="C142" s="873"/>
      <c r="D142" s="873"/>
      <c r="E142" s="873"/>
      <c r="F142" s="873"/>
      <c r="G142" s="873"/>
      <c r="H142" s="873"/>
      <c r="I142" s="873"/>
      <c r="J142" s="873"/>
      <c r="K142" s="873"/>
      <c r="L142" s="873"/>
      <c r="M142" s="873"/>
      <c r="N142" s="873"/>
      <c r="O142" s="873"/>
      <c r="P142" s="874"/>
      <c r="Q142" s="875"/>
      <c r="R142" s="876"/>
      <c r="S142" s="875"/>
      <c r="T142" s="876"/>
      <c r="U142" s="875"/>
      <c r="V142" s="876"/>
      <c r="W142" s="918"/>
      <c r="X142" s="919"/>
      <c r="Y142" s="919"/>
      <c r="Z142" s="919"/>
      <c r="AA142" s="919"/>
      <c r="AB142" s="920"/>
      <c r="AC142" s="127"/>
      <c r="AD142" s="127"/>
      <c r="AE142" s="56" t="s">
        <v>372</v>
      </c>
    </row>
    <row r="143" spans="1:31" hidden="1">
      <c r="A143" s="928"/>
      <c r="B143" s="880" t="s">
        <v>373</v>
      </c>
      <c r="C143" s="881"/>
      <c r="D143" s="881"/>
      <c r="E143" s="881"/>
      <c r="F143" s="881"/>
      <c r="G143" s="881"/>
      <c r="H143" s="881"/>
      <c r="I143" s="881"/>
      <c r="J143" s="881"/>
      <c r="K143" s="881"/>
      <c r="L143" s="881"/>
      <c r="M143" s="881"/>
      <c r="N143" s="881"/>
      <c r="O143" s="881"/>
      <c r="P143" s="882"/>
      <c r="Q143" s="870"/>
      <c r="R143" s="871"/>
      <c r="S143" s="870"/>
      <c r="T143" s="871"/>
      <c r="U143" s="870"/>
      <c r="V143" s="871"/>
      <c r="W143" s="924"/>
      <c r="X143" s="925"/>
      <c r="Y143" s="925"/>
      <c r="Z143" s="925"/>
      <c r="AA143" s="925"/>
      <c r="AB143" s="926"/>
      <c r="AC143" s="127"/>
      <c r="AE143" s="56"/>
    </row>
    <row r="144" spans="1:31">
      <c r="A144" s="928"/>
      <c r="B144" s="872" t="s">
        <v>260</v>
      </c>
      <c r="C144" s="873"/>
      <c r="D144" s="873"/>
      <c r="E144" s="873"/>
      <c r="F144" s="873"/>
      <c r="G144" s="873"/>
      <c r="H144" s="873"/>
      <c r="I144" s="873"/>
      <c r="J144" s="873"/>
      <c r="K144" s="873"/>
      <c r="L144" s="873"/>
      <c r="M144" s="873"/>
      <c r="N144" s="873"/>
      <c r="O144" s="873"/>
      <c r="P144" s="874"/>
      <c r="Q144" s="875"/>
      <c r="R144" s="876"/>
      <c r="S144" s="875"/>
      <c r="T144" s="876"/>
      <c r="U144" s="875"/>
      <c r="V144" s="876"/>
      <c r="W144" s="875"/>
      <c r="X144" s="876"/>
      <c r="Y144" s="875"/>
      <c r="Z144" s="876"/>
      <c r="AA144" s="875"/>
      <c r="AB144" s="876"/>
      <c r="AC144" s="127"/>
      <c r="AD144" s="127"/>
      <c r="AE144" s="56" t="s">
        <v>374</v>
      </c>
    </row>
    <row r="145" spans="1:31">
      <c r="A145" s="928"/>
      <c r="B145" s="877" t="s">
        <v>375</v>
      </c>
      <c r="C145" s="878"/>
      <c r="D145" s="878"/>
      <c r="E145" s="878"/>
      <c r="F145" s="878"/>
      <c r="G145" s="878"/>
      <c r="H145" s="878"/>
      <c r="I145" s="878"/>
      <c r="J145" s="878"/>
      <c r="K145" s="878"/>
      <c r="L145" s="878"/>
      <c r="M145" s="878"/>
      <c r="N145" s="878"/>
      <c r="O145" s="878"/>
      <c r="P145" s="879"/>
      <c r="Q145" s="870"/>
      <c r="R145" s="871"/>
      <c r="S145" s="870"/>
      <c r="T145" s="871"/>
      <c r="U145" s="870"/>
      <c r="V145" s="871"/>
      <c r="W145" s="870"/>
      <c r="X145" s="871"/>
      <c r="Y145" s="870"/>
      <c r="Z145" s="871"/>
      <c r="AA145" s="870"/>
      <c r="AB145" s="871"/>
      <c r="AC145" s="127"/>
      <c r="AD145" s="127"/>
      <c r="AE145" s="56"/>
    </row>
    <row r="146" spans="1:31">
      <c r="A146" s="928"/>
      <c r="B146" s="872" t="s">
        <v>260</v>
      </c>
      <c r="C146" s="873"/>
      <c r="D146" s="873"/>
      <c r="E146" s="873"/>
      <c r="F146" s="873"/>
      <c r="G146" s="873"/>
      <c r="H146" s="873"/>
      <c r="I146" s="873"/>
      <c r="J146" s="873"/>
      <c r="K146" s="873"/>
      <c r="L146" s="873"/>
      <c r="M146" s="873"/>
      <c r="N146" s="873"/>
      <c r="O146" s="873"/>
      <c r="P146" s="874"/>
      <c r="Q146" s="875"/>
      <c r="R146" s="876"/>
      <c r="S146" s="875"/>
      <c r="T146" s="876"/>
      <c r="U146" s="875"/>
      <c r="V146" s="876"/>
      <c r="W146" s="918"/>
      <c r="X146" s="919"/>
      <c r="Y146" s="919"/>
      <c r="Z146" s="919"/>
      <c r="AA146" s="919"/>
      <c r="AB146" s="920"/>
      <c r="AC146" s="127"/>
      <c r="AD146" s="127"/>
      <c r="AE146" s="56" t="s">
        <v>376</v>
      </c>
    </row>
    <row r="147" spans="1:31">
      <c r="A147" s="928"/>
      <c r="B147" s="880" t="s">
        <v>377</v>
      </c>
      <c r="C147" s="881"/>
      <c r="D147" s="881"/>
      <c r="E147" s="881"/>
      <c r="F147" s="881"/>
      <c r="G147" s="881"/>
      <c r="H147" s="881"/>
      <c r="I147" s="881"/>
      <c r="J147" s="881"/>
      <c r="K147" s="881"/>
      <c r="L147" s="881"/>
      <c r="M147" s="881"/>
      <c r="N147" s="881"/>
      <c r="O147" s="881"/>
      <c r="P147" s="882"/>
      <c r="Q147" s="870"/>
      <c r="R147" s="871"/>
      <c r="S147" s="870"/>
      <c r="T147" s="871"/>
      <c r="U147" s="870"/>
      <c r="V147" s="871"/>
      <c r="W147" s="924"/>
      <c r="X147" s="925"/>
      <c r="Y147" s="925"/>
      <c r="Z147" s="925"/>
      <c r="AA147" s="925"/>
      <c r="AB147" s="926"/>
      <c r="AC147" s="127"/>
      <c r="AD147" s="127" t="s">
        <v>522</v>
      </c>
      <c r="AE147" s="122"/>
    </row>
    <row r="148" spans="1:31">
      <c r="A148" s="928"/>
      <c r="B148" s="872" t="s">
        <v>260</v>
      </c>
      <c r="C148" s="873"/>
      <c r="D148" s="873"/>
      <c r="E148" s="873"/>
      <c r="F148" s="873"/>
      <c r="G148" s="873"/>
      <c r="H148" s="873"/>
      <c r="I148" s="873"/>
      <c r="J148" s="873"/>
      <c r="K148" s="873"/>
      <c r="L148" s="873"/>
      <c r="M148" s="873"/>
      <c r="N148" s="873"/>
      <c r="O148" s="873"/>
      <c r="P148" s="874"/>
      <c r="Q148" s="875"/>
      <c r="R148" s="876"/>
      <c r="S148" s="875"/>
      <c r="T148" s="876"/>
      <c r="U148" s="875"/>
      <c r="V148" s="876"/>
      <c r="W148" s="875"/>
      <c r="X148" s="876"/>
      <c r="Y148" s="875"/>
      <c r="Z148" s="876"/>
      <c r="AA148" s="875"/>
      <c r="AB148" s="876"/>
      <c r="AC148" s="127"/>
      <c r="AE148" s="122" t="s">
        <v>378</v>
      </c>
    </row>
    <row r="149" spans="1:31">
      <c r="A149" s="928"/>
      <c r="B149" s="877" t="s">
        <v>379</v>
      </c>
      <c r="C149" s="878"/>
      <c r="D149" s="878"/>
      <c r="E149" s="878"/>
      <c r="F149" s="878"/>
      <c r="G149" s="878"/>
      <c r="H149" s="878"/>
      <c r="I149" s="878"/>
      <c r="J149" s="878"/>
      <c r="K149" s="878"/>
      <c r="L149" s="878"/>
      <c r="M149" s="878"/>
      <c r="N149" s="878"/>
      <c r="O149" s="878"/>
      <c r="P149" s="879"/>
      <c r="Q149" s="870"/>
      <c r="R149" s="871"/>
      <c r="S149" s="870"/>
      <c r="T149" s="871"/>
      <c r="U149" s="870"/>
      <c r="V149" s="871"/>
      <c r="W149" s="870"/>
      <c r="X149" s="871"/>
      <c r="Y149" s="870"/>
      <c r="Z149" s="871"/>
      <c r="AA149" s="870"/>
      <c r="AB149" s="871"/>
      <c r="AC149" s="127"/>
      <c r="AD149" s="127"/>
      <c r="AE149" s="122"/>
    </row>
    <row r="150" spans="1:31">
      <c r="A150" s="928"/>
      <c r="B150" s="872" t="s">
        <v>260</v>
      </c>
      <c r="C150" s="873"/>
      <c r="D150" s="873"/>
      <c r="E150" s="873"/>
      <c r="F150" s="873"/>
      <c r="G150" s="873"/>
      <c r="H150" s="873"/>
      <c r="I150" s="873"/>
      <c r="J150" s="873"/>
      <c r="K150" s="873"/>
      <c r="L150" s="873"/>
      <c r="M150" s="873"/>
      <c r="N150" s="873"/>
      <c r="O150" s="873"/>
      <c r="P150" s="874"/>
      <c r="Q150" s="875"/>
      <c r="R150" s="876"/>
      <c r="S150" s="875"/>
      <c r="T150" s="876"/>
      <c r="U150" s="875"/>
      <c r="V150" s="876"/>
      <c r="W150" s="918"/>
      <c r="X150" s="919"/>
      <c r="Y150" s="919"/>
      <c r="Z150" s="919"/>
      <c r="AA150" s="919"/>
      <c r="AB150" s="920"/>
      <c r="AC150" s="127"/>
      <c r="AD150" s="127"/>
      <c r="AE150" s="62" t="s">
        <v>380</v>
      </c>
    </row>
    <row r="151" spans="1:31">
      <c r="A151" s="929"/>
      <c r="B151" s="880" t="s">
        <v>381</v>
      </c>
      <c r="C151" s="881"/>
      <c r="D151" s="881"/>
      <c r="E151" s="881"/>
      <c r="F151" s="881"/>
      <c r="G151" s="881"/>
      <c r="H151" s="881"/>
      <c r="I151" s="881"/>
      <c r="J151" s="881"/>
      <c r="K151" s="881"/>
      <c r="L151" s="881"/>
      <c r="M151" s="881"/>
      <c r="N151" s="881"/>
      <c r="O151" s="881"/>
      <c r="P151" s="882"/>
      <c r="Q151" s="870"/>
      <c r="R151" s="871"/>
      <c r="S151" s="870"/>
      <c r="T151" s="871"/>
      <c r="U151" s="870"/>
      <c r="V151" s="871"/>
      <c r="W151" s="924"/>
      <c r="X151" s="925"/>
      <c r="Y151" s="925"/>
      <c r="Z151" s="925"/>
      <c r="AA151" s="925"/>
      <c r="AB151" s="926"/>
      <c r="AC151" s="127"/>
      <c r="AD151" s="127"/>
      <c r="AE151" s="62"/>
    </row>
    <row r="153" spans="1:31">
      <c r="A153" s="927" t="s">
        <v>383</v>
      </c>
      <c r="B153" s="65" t="s">
        <v>256</v>
      </c>
      <c r="C153" s="63"/>
      <c r="D153" s="57"/>
      <c r="E153" s="57"/>
      <c r="F153" s="57"/>
      <c r="G153" s="57"/>
      <c r="H153" s="57"/>
      <c r="I153" s="57"/>
      <c r="J153" s="57"/>
      <c r="K153" s="57"/>
      <c r="L153" s="57"/>
      <c r="M153" s="57"/>
      <c r="N153" s="57"/>
      <c r="O153" s="57"/>
      <c r="P153" s="66"/>
      <c r="Q153" s="930" t="s">
        <v>35</v>
      </c>
      <c r="R153" s="931"/>
      <c r="S153" s="930" t="s">
        <v>257</v>
      </c>
      <c r="T153" s="931"/>
      <c r="U153" s="932" t="s">
        <v>258</v>
      </c>
      <c r="V153" s="932"/>
      <c r="W153" s="884" t="s">
        <v>60</v>
      </c>
      <c r="X153" s="885"/>
      <c r="Y153" s="884" t="s">
        <v>59</v>
      </c>
      <c r="Z153" s="885"/>
      <c r="AA153" s="884" t="s">
        <v>148</v>
      </c>
      <c r="AB153" s="885"/>
      <c r="AE153" s="56"/>
    </row>
    <row r="154" spans="1:31">
      <c r="A154" s="928"/>
      <c r="B154" s="886" t="s">
        <v>362</v>
      </c>
      <c r="C154" s="887"/>
      <c r="D154" s="887"/>
      <c r="E154" s="887"/>
      <c r="F154" s="887"/>
      <c r="G154" s="887"/>
      <c r="H154" s="887"/>
      <c r="I154" s="887"/>
      <c r="J154" s="887"/>
      <c r="K154" s="887"/>
      <c r="L154" s="887"/>
      <c r="M154" s="887"/>
      <c r="N154" s="887"/>
      <c r="O154" s="887"/>
      <c r="P154" s="888"/>
      <c r="Q154" s="892">
        <f>COUNTIF(CJ10:CJ91,"○")</f>
        <v>0</v>
      </c>
      <c r="R154" s="893"/>
      <c r="S154" s="892">
        <f>COUNTIF(CK10:CK91,"○")</f>
        <v>0</v>
      </c>
      <c r="T154" s="893"/>
      <c r="U154" s="892">
        <f>COUNTIF(CL10:CL91,"○")</f>
        <v>0</v>
      </c>
      <c r="V154" s="893"/>
      <c r="W154" s="892">
        <f>COUNTIF(CM10:CM91,"○")</f>
        <v>0</v>
      </c>
      <c r="X154" s="893"/>
      <c r="Y154" s="896"/>
      <c r="Z154" s="897"/>
      <c r="AA154" s="897"/>
      <c r="AB154" s="898"/>
      <c r="AC154" s="126"/>
      <c r="AD154" s="126"/>
      <c r="AE154" s="56"/>
    </row>
    <row r="155" spans="1:31">
      <c r="A155" s="928"/>
      <c r="B155" s="889"/>
      <c r="C155" s="890"/>
      <c r="D155" s="890"/>
      <c r="E155" s="890"/>
      <c r="F155" s="890"/>
      <c r="G155" s="890"/>
      <c r="H155" s="890"/>
      <c r="I155" s="890"/>
      <c r="J155" s="890"/>
      <c r="K155" s="890"/>
      <c r="L155" s="890"/>
      <c r="M155" s="890"/>
      <c r="N155" s="890"/>
      <c r="O155" s="890"/>
      <c r="P155" s="891"/>
      <c r="Q155" s="894"/>
      <c r="R155" s="895"/>
      <c r="S155" s="894"/>
      <c r="T155" s="895"/>
      <c r="U155" s="894"/>
      <c r="V155" s="895"/>
      <c r="W155" s="894"/>
      <c r="X155" s="895"/>
      <c r="Y155" s="899"/>
      <c r="Z155" s="900"/>
      <c r="AA155" s="900"/>
      <c r="AB155" s="901"/>
      <c r="AC155" s="126"/>
      <c r="AD155" s="126"/>
      <c r="AE155" s="56"/>
    </row>
    <row r="156" spans="1:31">
      <c r="A156" s="928"/>
      <c r="B156" s="905" t="s">
        <v>363</v>
      </c>
      <c r="C156" s="906"/>
      <c r="D156" s="906"/>
      <c r="E156" s="906"/>
      <c r="F156" s="906"/>
      <c r="G156" s="906"/>
      <c r="H156" s="906"/>
      <c r="I156" s="906"/>
      <c r="J156" s="906"/>
      <c r="K156" s="906"/>
      <c r="L156" s="906"/>
      <c r="M156" s="906"/>
      <c r="N156" s="906"/>
      <c r="O156" s="906"/>
      <c r="P156" s="907"/>
      <c r="Q156" s="892">
        <f>COUNTIF(CN10:CN91,"○")</f>
        <v>0</v>
      </c>
      <c r="R156" s="893"/>
      <c r="S156" s="892">
        <f>COUNTIF(CO10:CO91,"○")</f>
        <v>0</v>
      </c>
      <c r="T156" s="893"/>
      <c r="U156" s="892">
        <f>COUNTIF(CP10:CP91,"○")</f>
        <v>0</v>
      </c>
      <c r="V156" s="893"/>
      <c r="W156" s="892">
        <f>COUNTIF(CQ10:CQ91,"○")</f>
        <v>0</v>
      </c>
      <c r="X156" s="893"/>
      <c r="Y156" s="899"/>
      <c r="Z156" s="900"/>
      <c r="AA156" s="900"/>
      <c r="AB156" s="901"/>
      <c r="AC156" s="126"/>
      <c r="AD156" s="126"/>
      <c r="AE156" s="56"/>
    </row>
    <row r="157" spans="1:31">
      <c r="A157" s="928"/>
      <c r="B157" s="908"/>
      <c r="C157" s="909"/>
      <c r="D157" s="909"/>
      <c r="E157" s="909"/>
      <c r="F157" s="909"/>
      <c r="G157" s="909"/>
      <c r="H157" s="909"/>
      <c r="I157" s="909"/>
      <c r="J157" s="909"/>
      <c r="K157" s="909"/>
      <c r="L157" s="909"/>
      <c r="M157" s="909"/>
      <c r="N157" s="909"/>
      <c r="O157" s="909"/>
      <c r="P157" s="910"/>
      <c r="Q157" s="894"/>
      <c r="R157" s="895"/>
      <c r="S157" s="894"/>
      <c r="T157" s="895"/>
      <c r="U157" s="894"/>
      <c r="V157" s="895"/>
      <c r="W157" s="894"/>
      <c r="X157" s="895"/>
      <c r="Y157" s="899"/>
      <c r="Z157" s="900"/>
      <c r="AA157" s="900"/>
      <c r="AB157" s="901"/>
      <c r="AC157" s="126"/>
      <c r="AD157" s="126"/>
      <c r="AE157" s="56"/>
    </row>
    <row r="158" spans="1:31">
      <c r="A158" s="928"/>
      <c r="B158" s="886" t="s">
        <v>364</v>
      </c>
      <c r="C158" s="887"/>
      <c r="D158" s="887"/>
      <c r="E158" s="887"/>
      <c r="F158" s="887"/>
      <c r="G158" s="887"/>
      <c r="H158" s="887"/>
      <c r="I158" s="887"/>
      <c r="J158" s="887"/>
      <c r="K158" s="887"/>
      <c r="L158" s="887"/>
      <c r="M158" s="887"/>
      <c r="N158" s="887"/>
      <c r="O158" s="887"/>
      <c r="P158" s="888"/>
      <c r="Q158" s="892">
        <f>COUNTIF(CR10:CR91,"○")</f>
        <v>0</v>
      </c>
      <c r="R158" s="893"/>
      <c r="S158" s="892">
        <f>COUNTIF(CS10:CS91,"○")</f>
        <v>0</v>
      </c>
      <c r="T158" s="893"/>
      <c r="U158" s="892">
        <f>COUNTIF(CT10:CT91,"○")</f>
        <v>0</v>
      </c>
      <c r="V158" s="893"/>
      <c r="W158" s="892">
        <f>COUNTIF(CU10:CU91,"○")</f>
        <v>0</v>
      </c>
      <c r="X158" s="893"/>
      <c r="Y158" s="899"/>
      <c r="Z158" s="900"/>
      <c r="AA158" s="900"/>
      <c r="AB158" s="901"/>
      <c r="AC158" s="126"/>
      <c r="AD158" s="126"/>
      <c r="AE158" s="56"/>
    </row>
    <row r="159" spans="1:31">
      <c r="A159" s="928"/>
      <c r="B159" s="889"/>
      <c r="C159" s="890"/>
      <c r="D159" s="890"/>
      <c r="E159" s="890"/>
      <c r="F159" s="890"/>
      <c r="G159" s="890"/>
      <c r="H159" s="890"/>
      <c r="I159" s="890"/>
      <c r="J159" s="890"/>
      <c r="K159" s="890"/>
      <c r="L159" s="890"/>
      <c r="M159" s="890"/>
      <c r="N159" s="890"/>
      <c r="O159" s="890"/>
      <c r="P159" s="891"/>
      <c r="Q159" s="894"/>
      <c r="R159" s="895"/>
      <c r="S159" s="894"/>
      <c r="T159" s="895"/>
      <c r="U159" s="894"/>
      <c r="V159" s="895"/>
      <c r="W159" s="894"/>
      <c r="X159" s="895"/>
      <c r="Y159" s="899"/>
      <c r="Z159" s="900"/>
      <c r="AA159" s="900"/>
      <c r="AB159" s="901"/>
      <c r="AC159" s="126"/>
      <c r="AD159" s="126"/>
      <c r="AE159" s="49"/>
    </row>
    <row r="160" spans="1:31">
      <c r="A160" s="928"/>
      <c r="B160" s="905" t="s">
        <v>365</v>
      </c>
      <c r="C160" s="906"/>
      <c r="D160" s="906"/>
      <c r="E160" s="906"/>
      <c r="F160" s="906"/>
      <c r="G160" s="906"/>
      <c r="H160" s="906"/>
      <c r="I160" s="906"/>
      <c r="J160" s="906"/>
      <c r="K160" s="906"/>
      <c r="L160" s="906"/>
      <c r="M160" s="906"/>
      <c r="N160" s="906"/>
      <c r="O160" s="906"/>
      <c r="P160" s="907"/>
      <c r="Q160" s="892">
        <f>COUNTIF(CV10:CV91,"○")</f>
        <v>0</v>
      </c>
      <c r="R160" s="893"/>
      <c r="S160" s="892">
        <f>COUNTIF(CW10:CW91,"○")</f>
        <v>0</v>
      </c>
      <c r="T160" s="893"/>
      <c r="U160" s="892">
        <f>COUNTIF(CX10:CX91,"○")</f>
        <v>0</v>
      </c>
      <c r="V160" s="893"/>
      <c r="W160" s="892">
        <f>COUNTIF(CY10:CY91,"○")</f>
        <v>0</v>
      </c>
      <c r="X160" s="893"/>
      <c r="Y160" s="899"/>
      <c r="Z160" s="900"/>
      <c r="AA160" s="900"/>
      <c r="AB160" s="901"/>
      <c r="AC160" s="126"/>
      <c r="AD160" s="126"/>
      <c r="AE160" s="49"/>
    </row>
    <row r="161" spans="1:31">
      <c r="A161" s="928"/>
      <c r="B161" s="908"/>
      <c r="C161" s="909"/>
      <c r="D161" s="909"/>
      <c r="E161" s="909"/>
      <c r="F161" s="909"/>
      <c r="G161" s="909"/>
      <c r="H161" s="909"/>
      <c r="I161" s="909"/>
      <c r="J161" s="909"/>
      <c r="K161" s="909"/>
      <c r="L161" s="909"/>
      <c r="M161" s="909"/>
      <c r="N161" s="909"/>
      <c r="O161" s="909"/>
      <c r="P161" s="910"/>
      <c r="Q161" s="894"/>
      <c r="R161" s="895"/>
      <c r="S161" s="894"/>
      <c r="T161" s="895"/>
      <c r="U161" s="894"/>
      <c r="V161" s="895"/>
      <c r="W161" s="894"/>
      <c r="X161" s="895"/>
      <c r="Y161" s="899"/>
      <c r="Z161" s="900"/>
      <c r="AA161" s="900"/>
      <c r="AB161" s="901"/>
      <c r="AC161" s="126"/>
      <c r="AD161" s="126"/>
      <c r="AE161" s="49"/>
    </row>
    <row r="162" spans="1:31">
      <c r="A162" s="928"/>
      <c r="B162" s="911" t="s">
        <v>259</v>
      </c>
      <c r="C162" s="912"/>
      <c r="D162" s="912"/>
      <c r="E162" s="912"/>
      <c r="F162" s="912"/>
      <c r="G162" s="912"/>
      <c r="H162" s="912"/>
      <c r="I162" s="912"/>
      <c r="J162" s="912"/>
      <c r="K162" s="912"/>
      <c r="L162" s="912"/>
      <c r="M162" s="912"/>
      <c r="N162" s="912"/>
      <c r="O162" s="912"/>
      <c r="P162" s="913"/>
      <c r="Q162" s="914">
        <f>COUNTIF(CZ10:CZ91,"○")</f>
        <v>0</v>
      </c>
      <c r="R162" s="915"/>
      <c r="S162" s="914">
        <f>COUNTIF(DA10:DA91,"○")</f>
        <v>0</v>
      </c>
      <c r="T162" s="915"/>
      <c r="U162" s="914">
        <f>COUNTIF(DB10:DB91,"○")</f>
        <v>0</v>
      </c>
      <c r="V162" s="915"/>
      <c r="W162" s="914">
        <f>COUNTIF(DC10:DC91,"○")</f>
        <v>0</v>
      </c>
      <c r="X162" s="915"/>
      <c r="Y162" s="899"/>
      <c r="Z162" s="900"/>
      <c r="AA162" s="900"/>
      <c r="AB162" s="901"/>
      <c r="AC162" s="126"/>
      <c r="AD162" s="126"/>
      <c r="AE162" s="62"/>
    </row>
    <row r="163" spans="1:31">
      <c r="A163" s="928"/>
      <c r="B163" s="889"/>
      <c r="C163" s="890"/>
      <c r="D163" s="890"/>
      <c r="E163" s="890"/>
      <c r="F163" s="890"/>
      <c r="G163" s="890"/>
      <c r="H163" s="890"/>
      <c r="I163" s="890"/>
      <c r="J163" s="890"/>
      <c r="K163" s="890"/>
      <c r="L163" s="890"/>
      <c r="M163" s="890"/>
      <c r="N163" s="890"/>
      <c r="O163" s="890"/>
      <c r="P163" s="891"/>
      <c r="Q163" s="916"/>
      <c r="R163" s="917"/>
      <c r="S163" s="916"/>
      <c r="T163" s="917"/>
      <c r="U163" s="916"/>
      <c r="V163" s="917"/>
      <c r="W163" s="916"/>
      <c r="X163" s="917"/>
      <c r="Y163" s="902"/>
      <c r="Z163" s="903"/>
      <c r="AA163" s="903"/>
      <c r="AB163" s="904"/>
      <c r="AC163" s="126"/>
      <c r="AD163" s="126"/>
      <c r="AE163" s="62"/>
    </row>
    <row r="164" spans="1:31">
      <c r="A164" s="928"/>
      <c r="B164" s="157"/>
      <c r="C164" s="158"/>
      <c r="D164" s="158"/>
      <c r="E164" s="158"/>
      <c r="F164" s="158"/>
      <c r="G164" s="158"/>
      <c r="H164" s="158"/>
      <c r="I164" s="158"/>
      <c r="J164" s="158"/>
      <c r="K164" s="158"/>
      <c r="L164" s="158"/>
      <c r="M164" s="158"/>
      <c r="N164" s="158"/>
      <c r="O164" s="158"/>
      <c r="P164" s="158"/>
      <c r="Q164" s="64"/>
      <c r="R164" s="64"/>
      <c r="S164" s="64"/>
      <c r="T164" s="64"/>
      <c r="U164" s="64"/>
      <c r="V164" s="64"/>
      <c r="W164" s="64"/>
      <c r="X164" s="64"/>
      <c r="Y164" s="64"/>
      <c r="Z164" s="64"/>
      <c r="AA164" s="64"/>
      <c r="AB164" s="64"/>
      <c r="AC164" s="126"/>
      <c r="AD164" s="126"/>
      <c r="AE164" s="62"/>
    </row>
    <row r="165" spans="1:31">
      <c r="A165" s="928"/>
      <c r="B165" s="162" t="s">
        <v>263</v>
      </c>
      <c r="C165" s="162"/>
      <c r="D165" s="163"/>
      <c r="E165" s="163"/>
      <c r="F165" s="163"/>
      <c r="G165" s="163"/>
      <c r="H165" s="159"/>
      <c r="I165" s="159"/>
      <c r="J165" s="159"/>
      <c r="K165" s="159"/>
      <c r="L165" s="159"/>
      <c r="M165" s="159"/>
      <c r="N165" s="159"/>
      <c r="O165" s="159"/>
      <c r="P165" s="159"/>
      <c r="Q165" s="930" t="s">
        <v>35</v>
      </c>
      <c r="R165" s="931"/>
      <c r="S165" s="930" t="s">
        <v>257</v>
      </c>
      <c r="T165" s="931"/>
      <c r="U165" s="932" t="s">
        <v>258</v>
      </c>
      <c r="V165" s="932"/>
      <c r="W165" s="884" t="s">
        <v>60</v>
      </c>
      <c r="X165" s="885"/>
      <c r="Y165" s="884" t="s">
        <v>59</v>
      </c>
      <c r="Z165" s="885"/>
      <c r="AA165" s="884" t="s">
        <v>148</v>
      </c>
      <c r="AB165" s="885"/>
      <c r="AE165" s="62"/>
    </row>
    <row r="166" spans="1:31" ht="13.5" hidden="1" customHeight="1">
      <c r="A166" s="928"/>
      <c r="B166" s="872" t="s">
        <v>260</v>
      </c>
      <c r="C166" s="873"/>
      <c r="D166" s="873"/>
      <c r="E166" s="873"/>
      <c r="F166" s="873"/>
      <c r="G166" s="873"/>
      <c r="H166" s="873"/>
      <c r="I166" s="873"/>
      <c r="J166" s="873"/>
      <c r="K166" s="873"/>
      <c r="L166" s="873"/>
      <c r="M166" s="873"/>
      <c r="N166" s="873"/>
      <c r="O166" s="873"/>
      <c r="P166" s="874"/>
      <c r="Q166" s="875"/>
      <c r="R166" s="876"/>
      <c r="S166" s="883"/>
      <c r="T166" s="876"/>
      <c r="U166" s="875"/>
      <c r="V166" s="876"/>
      <c r="W166" s="875"/>
      <c r="X166" s="876"/>
      <c r="Y166" s="918"/>
      <c r="Z166" s="919"/>
      <c r="AA166" s="919"/>
      <c r="AB166" s="920"/>
      <c r="AC166" s="127"/>
      <c r="AD166" s="127"/>
      <c r="AE166" s="62" t="s">
        <v>366</v>
      </c>
    </row>
    <row r="167" spans="1:31" ht="13.5" hidden="1" customHeight="1">
      <c r="A167" s="928"/>
      <c r="B167" s="877" t="s">
        <v>367</v>
      </c>
      <c r="C167" s="878"/>
      <c r="D167" s="878"/>
      <c r="E167" s="878"/>
      <c r="F167" s="878"/>
      <c r="G167" s="878"/>
      <c r="H167" s="878"/>
      <c r="I167" s="878"/>
      <c r="J167" s="878"/>
      <c r="K167" s="878"/>
      <c r="L167" s="878"/>
      <c r="M167" s="878"/>
      <c r="N167" s="878"/>
      <c r="O167" s="878"/>
      <c r="P167" s="879"/>
      <c r="Q167" s="870"/>
      <c r="R167" s="871"/>
      <c r="S167" s="870"/>
      <c r="T167" s="871"/>
      <c r="U167" s="870"/>
      <c r="V167" s="871"/>
      <c r="W167" s="870"/>
      <c r="X167" s="871"/>
      <c r="Y167" s="921"/>
      <c r="Z167" s="922"/>
      <c r="AA167" s="922"/>
      <c r="AB167" s="923"/>
      <c r="AC167" s="127"/>
      <c r="AD167" s="127"/>
      <c r="AE167" s="62"/>
    </row>
    <row r="168" spans="1:31" ht="13.5" hidden="1" customHeight="1">
      <c r="A168" s="928"/>
      <c r="B168" s="872" t="s">
        <v>260</v>
      </c>
      <c r="C168" s="873"/>
      <c r="D168" s="873"/>
      <c r="E168" s="873"/>
      <c r="F168" s="873"/>
      <c r="G168" s="873"/>
      <c r="H168" s="873"/>
      <c r="I168" s="873"/>
      <c r="J168" s="873"/>
      <c r="K168" s="873"/>
      <c r="L168" s="873"/>
      <c r="M168" s="873"/>
      <c r="N168" s="873"/>
      <c r="O168" s="873"/>
      <c r="P168" s="874"/>
      <c r="Q168" s="875"/>
      <c r="R168" s="876"/>
      <c r="S168" s="875"/>
      <c r="T168" s="876"/>
      <c r="U168" s="875"/>
      <c r="V168" s="876"/>
      <c r="W168" s="875"/>
      <c r="X168" s="876"/>
      <c r="Y168" s="921"/>
      <c r="Z168" s="922"/>
      <c r="AA168" s="922"/>
      <c r="AB168" s="923"/>
      <c r="AC168" s="127"/>
      <c r="AD168" s="127"/>
      <c r="AE168" s="62" t="s">
        <v>368</v>
      </c>
    </row>
    <row r="169" spans="1:31" ht="13.5" hidden="1" customHeight="1">
      <c r="A169" s="928"/>
      <c r="B169" s="880" t="s">
        <v>369</v>
      </c>
      <c r="C169" s="881"/>
      <c r="D169" s="881"/>
      <c r="E169" s="881"/>
      <c r="F169" s="881"/>
      <c r="G169" s="881"/>
      <c r="H169" s="881"/>
      <c r="I169" s="881"/>
      <c r="J169" s="881"/>
      <c r="K169" s="881"/>
      <c r="L169" s="881"/>
      <c r="M169" s="881"/>
      <c r="N169" s="881"/>
      <c r="O169" s="881"/>
      <c r="P169" s="882"/>
      <c r="Q169" s="870"/>
      <c r="R169" s="871"/>
      <c r="S169" s="870"/>
      <c r="T169" s="871"/>
      <c r="U169" s="870"/>
      <c r="V169" s="871"/>
      <c r="W169" s="870"/>
      <c r="X169" s="871"/>
      <c r="Y169" s="921"/>
      <c r="Z169" s="922"/>
      <c r="AA169" s="922"/>
      <c r="AB169" s="923"/>
      <c r="AC169" s="127"/>
      <c r="AD169" s="127"/>
      <c r="AE169" s="62"/>
    </row>
    <row r="170" spans="1:31" ht="13.5" hidden="1" customHeight="1">
      <c r="A170" s="928"/>
      <c r="B170" s="872" t="s">
        <v>260</v>
      </c>
      <c r="C170" s="873"/>
      <c r="D170" s="873"/>
      <c r="E170" s="873"/>
      <c r="F170" s="873"/>
      <c r="G170" s="873"/>
      <c r="H170" s="873"/>
      <c r="I170" s="873"/>
      <c r="J170" s="873"/>
      <c r="K170" s="873"/>
      <c r="L170" s="873"/>
      <c r="M170" s="873"/>
      <c r="N170" s="873"/>
      <c r="O170" s="873"/>
      <c r="P170" s="874"/>
      <c r="Q170" s="875"/>
      <c r="R170" s="876"/>
      <c r="S170" s="883"/>
      <c r="T170" s="876"/>
      <c r="U170" s="875"/>
      <c r="V170" s="876"/>
      <c r="W170" s="875"/>
      <c r="X170" s="876"/>
      <c r="Y170" s="921"/>
      <c r="Z170" s="922"/>
      <c r="AA170" s="922"/>
      <c r="AB170" s="923"/>
      <c r="AC170" s="127"/>
      <c r="AD170" s="127"/>
      <c r="AE170" s="121" t="s">
        <v>370</v>
      </c>
    </row>
    <row r="171" spans="1:31" ht="13.5" hidden="1" customHeight="1">
      <c r="A171" s="928"/>
      <c r="B171" s="877" t="s">
        <v>371</v>
      </c>
      <c r="C171" s="878"/>
      <c r="D171" s="878"/>
      <c r="E171" s="878"/>
      <c r="F171" s="878"/>
      <c r="G171" s="878"/>
      <c r="H171" s="878"/>
      <c r="I171" s="878"/>
      <c r="J171" s="878"/>
      <c r="K171" s="878"/>
      <c r="L171" s="878"/>
      <c r="M171" s="878"/>
      <c r="N171" s="878"/>
      <c r="O171" s="878"/>
      <c r="P171" s="879"/>
      <c r="Q171" s="870"/>
      <c r="R171" s="871"/>
      <c r="S171" s="870"/>
      <c r="T171" s="871"/>
      <c r="U171" s="870"/>
      <c r="V171" s="871"/>
      <c r="W171" s="870"/>
      <c r="X171" s="871"/>
      <c r="Y171" s="921"/>
      <c r="Z171" s="922"/>
      <c r="AA171" s="922"/>
      <c r="AB171" s="923"/>
      <c r="AC171" s="127"/>
      <c r="AD171" s="127"/>
      <c r="AE171" s="56"/>
    </row>
    <row r="172" spans="1:31" ht="13.5" hidden="1" customHeight="1">
      <c r="A172" s="928"/>
      <c r="B172" s="872" t="s">
        <v>260</v>
      </c>
      <c r="C172" s="873"/>
      <c r="D172" s="873"/>
      <c r="E172" s="873"/>
      <c r="F172" s="873"/>
      <c r="G172" s="873"/>
      <c r="H172" s="873"/>
      <c r="I172" s="873"/>
      <c r="J172" s="873"/>
      <c r="K172" s="873"/>
      <c r="L172" s="873"/>
      <c r="M172" s="873"/>
      <c r="N172" s="873"/>
      <c r="O172" s="873"/>
      <c r="P172" s="874"/>
      <c r="Q172" s="875"/>
      <c r="R172" s="876"/>
      <c r="S172" s="875"/>
      <c r="T172" s="876"/>
      <c r="U172" s="875"/>
      <c r="V172" s="876"/>
      <c r="W172" s="875"/>
      <c r="X172" s="876"/>
      <c r="Y172" s="921"/>
      <c r="Z172" s="922"/>
      <c r="AA172" s="922"/>
      <c r="AB172" s="923"/>
      <c r="AC172" s="127"/>
      <c r="AD172" s="127"/>
      <c r="AE172" s="56" t="s">
        <v>372</v>
      </c>
    </row>
    <row r="173" spans="1:31" ht="13.5" hidden="1" customHeight="1">
      <c r="A173" s="928"/>
      <c r="B173" s="880" t="s">
        <v>373</v>
      </c>
      <c r="C173" s="881"/>
      <c r="D173" s="881"/>
      <c r="E173" s="881"/>
      <c r="F173" s="881"/>
      <c r="G173" s="881"/>
      <c r="H173" s="881"/>
      <c r="I173" s="881"/>
      <c r="J173" s="881"/>
      <c r="K173" s="881"/>
      <c r="L173" s="881"/>
      <c r="M173" s="881"/>
      <c r="N173" s="881"/>
      <c r="O173" s="881"/>
      <c r="P173" s="882"/>
      <c r="Q173" s="870"/>
      <c r="R173" s="871"/>
      <c r="S173" s="870"/>
      <c r="T173" s="871"/>
      <c r="U173" s="870"/>
      <c r="V173" s="871"/>
      <c r="W173" s="870"/>
      <c r="X173" s="871"/>
      <c r="Y173" s="921"/>
      <c r="Z173" s="922"/>
      <c r="AA173" s="922"/>
      <c r="AB173" s="923"/>
      <c r="AC173" s="127"/>
      <c r="AE173" s="56"/>
    </row>
    <row r="174" spans="1:31" ht="13.5" customHeight="1">
      <c r="A174" s="928"/>
      <c r="B174" s="872" t="s">
        <v>260</v>
      </c>
      <c r="C174" s="873"/>
      <c r="D174" s="873"/>
      <c r="E174" s="873"/>
      <c r="F174" s="873"/>
      <c r="G174" s="873"/>
      <c r="H174" s="873"/>
      <c r="I174" s="873"/>
      <c r="J174" s="873"/>
      <c r="K174" s="873"/>
      <c r="L174" s="873"/>
      <c r="M174" s="873"/>
      <c r="N174" s="873"/>
      <c r="O174" s="873"/>
      <c r="P174" s="874"/>
      <c r="Q174" s="875"/>
      <c r="R174" s="876"/>
      <c r="S174" s="875"/>
      <c r="T174" s="876"/>
      <c r="U174" s="875"/>
      <c r="V174" s="876"/>
      <c r="W174" s="875"/>
      <c r="X174" s="876"/>
      <c r="Y174" s="921"/>
      <c r="Z174" s="922"/>
      <c r="AA174" s="922"/>
      <c r="AB174" s="923"/>
      <c r="AC174" s="127"/>
      <c r="AD174" s="127"/>
      <c r="AE174" s="56" t="s">
        <v>374</v>
      </c>
    </row>
    <row r="175" spans="1:31" ht="13.5" customHeight="1">
      <c r="A175" s="928"/>
      <c r="B175" s="877" t="s">
        <v>375</v>
      </c>
      <c r="C175" s="878"/>
      <c r="D175" s="878"/>
      <c r="E175" s="878"/>
      <c r="F175" s="878"/>
      <c r="G175" s="878"/>
      <c r="H175" s="878"/>
      <c r="I175" s="878"/>
      <c r="J175" s="878"/>
      <c r="K175" s="878"/>
      <c r="L175" s="878"/>
      <c r="M175" s="878"/>
      <c r="N175" s="878"/>
      <c r="O175" s="878"/>
      <c r="P175" s="879"/>
      <c r="Q175" s="870"/>
      <c r="R175" s="871"/>
      <c r="S175" s="870"/>
      <c r="T175" s="871"/>
      <c r="U175" s="870"/>
      <c r="V175" s="871"/>
      <c r="W175" s="870"/>
      <c r="X175" s="871"/>
      <c r="Y175" s="921"/>
      <c r="Z175" s="922"/>
      <c r="AA175" s="922"/>
      <c r="AB175" s="923"/>
      <c r="AC175" s="127"/>
      <c r="AD175" s="127"/>
      <c r="AE175" s="56"/>
    </row>
    <row r="176" spans="1:31" ht="13.5" customHeight="1">
      <c r="A176" s="928"/>
      <c r="B176" s="872" t="s">
        <v>260</v>
      </c>
      <c r="C176" s="873"/>
      <c r="D176" s="873"/>
      <c r="E176" s="873"/>
      <c r="F176" s="873"/>
      <c r="G176" s="873"/>
      <c r="H176" s="873"/>
      <c r="I176" s="873"/>
      <c r="J176" s="873"/>
      <c r="K176" s="873"/>
      <c r="L176" s="873"/>
      <c r="M176" s="873"/>
      <c r="N176" s="873"/>
      <c r="O176" s="873"/>
      <c r="P176" s="874"/>
      <c r="Q176" s="875"/>
      <c r="R176" s="876"/>
      <c r="S176" s="875"/>
      <c r="T176" s="876"/>
      <c r="U176" s="875"/>
      <c r="V176" s="876"/>
      <c r="W176" s="875"/>
      <c r="X176" s="876"/>
      <c r="Y176" s="921"/>
      <c r="Z176" s="922"/>
      <c r="AA176" s="922"/>
      <c r="AB176" s="923"/>
      <c r="AC176" s="127"/>
      <c r="AE176" s="56" t="s">
        <v>376</v>
      </c>
    </row>
    <row r="177" spans="1:31" ht="13.5" customHeight="1">
      <c r="A177" s="928"/>
      <c r="B177" s="880" t="s">
        <v>377</v>
      </c>
      <c r="C177" s="881"/>
      <c r="D177" s="881"/>
      <c r="E177" s="881"/>
      <c r="F177" s="881"/>
      <c r="G177" s="881"/>
      <c r="H177" s="881"/>
      <c r="I177" s="881"/>
      <c r="J177" s="881"/>
      <c r="K177" s="881"/>
      <c r="L177" s="881"/>
      <c r="M177" s="881"/>
      <c r="N177" s="881"/>
      <c r="O177" s="881"/>
      <c r="P177" s="882"/>
      <c r="Q177" s="870"/>
      <c r="R177" s="871"/>
      <c r="S177" s="870"/>
      <c r="T177" s="871"/>
      <c r="U177" s="870"/>
      <c r="V177" s="871"/>
      <c r="W177" s="870"/>
      <c r="X177" s="871"/>
      <c r="Y177" s="921"/>
      <c r="Z177" s="922"/>
      <c r="AA177" s="922"/>
      <c r="AB177" s="923"/>
      <c r="AC177" s="127"/>
      <c r="AD177" s="127" t="s">
        <v>523</v>
      </c>
      <c r="AE177" s="122"/>
    </row>
    <row r="178" spans="1:31" ht="13.5" customHeight="1">
      <c r="A178" s="928"/>
      <c r="B178" s="872" t="s">
        <v>260</v>
      </c>
      <c r="C178" s="873"/>
      <c r="D178" s="873"/>
      <c r="E178" s="873"/>
      <c r="F178" s="873"/>
      <c r="G178" s="873"/>
      <c r="H178" s="873"/>
      <c r="I178" s="873"/>
      <c r="J178" s="873"/>
      <c r="K178" s="873"/>
      <c r="L178" s="873"/>
      <c r="M178" s="873"/>
      <c r="N178" s="873"/>
      <c r="O178" s="873"/>
      <c r="P178" s="874"/>
      <c r="Q178" s="875"/>
      <c r="R178" s="876"/>
      <c r="S178" s="875"/>
      <c r="T178" s="876"/>
      <c r="U178" s="875"/>
      <c r="V178" s="876"/>
      <c r="W178" s="875"/>
      <c r="X178" s="876"/>
      <c r="Y178" s="921"/>
      <c r="Z178" s="922"/>
      <c r="AA178" s="922"/>
      <c r="AB178" s="923"/>
      <c r="AC178" s="127"/>
      <c r="AD178" s="127"/>
      <c r="AE178" s="122" t="s">
        <v>378</v>
      </c>
    </row>
    <row r="179" spans="1:31" ht="13.5" customHeight="1">
      <c r="A179" s="928"/>
      <c r="B179" s="877" t="s">
        <v>379</v>
      </c>
      <c r="C179" s="878"/>
      <c r="D179" s="878"/>
      <c r="E179" s="878"/>
      <c r="F179" s="878"/>
      <c r="G179" s="878"/>
      <c r="H179" s="878"/>
      <c r="I179" s="878"/>
      <c r="J179" s="878"/>
      <c r="K179" s="878"/>
      <c r="L179" s="878"/>
      <c r="M179" s="878"/>
      <c r="N179" s="878"/>
      <c r="O179" s="878"/>
      <c r="P179" s="879"/>
      <c r="Q179" s="870"/>
      <c r="R179" s="871"/>
      <c r="S179" s="870"/>
      <c r="T179" s="871"/>
      <c r="U179" s="870"/>
      <c r="V179" s="871"/>
      <c r="W179" s="870"/>
      <c r="X179" s="871"/>
      <c r="Y179" s="921"/>
      <c r="Z179" s="922"/>
      <c r="AA179" s="922"/>
      <c r="AB179" s="923"/>
      <c r="AC179" s="127"/>
      <c r="AD179" s="127"/>
      <c r="AE179" s="122"/>
    </row>
    <row r="180" spans="1:31" ht="13.5" customHeight="1">
      <c r="A180" s="928"/>
      <c r="B180" s="872" t="s">
        <v>260</v>
      </c>
      <c r="C180" s="873"/>
      <c r="D180" s="873"/>
      <c r="E180" s="873"/>
      <c r="F180" s="873"/>
      <c r="G180" s="873"/>
      <c r="H180" s="873"/>
      <c r="I180" s="873"/>
      <c r="J180" s="873"/>
      <c r="K180" s="873"/>
      <c r="L180" s="873"/>
      <c r="M180" s="873"/>
      <c r="N180" s="873"/>
      <c r="O180" s="873"/>
      <c r="P180" s="874"/>
      <c r="Q180" s="875"/>
      <c r="R180" s="876"/>
      <c r="S180" s="875"/>
      <c r="T180" s="876"/>
      <c r="U180" s="875"/>
      <c r="V180" s="876"/>
      <c r="W180" s="875"/>
      <c r="X180" s="876"/>
      <c r="Y180" s="921"/>
      <c r="Z180" s="922"/>
      <c r="AA180" s="922"/>
      <c r="AB180" s="923"/>
      <c r="AC180" s="127"/>
      <c r="AD180" s="127"/>
      <c r="AE180" s="62" t="s">
        <v>380</v>
      </c>
    </row>
    <row r="181" spans="1:31" ht="13.5" customHeight="1">
      <c r="A181" s="929"/>
      <c r="B181" s="880" t="s">
        <v>381</v>
      </c>
      <c r="C181" s="881"/>
      <c r="D181" s="881"/>
      <c r="E181" s="881"/>
      <c r="F181" s="881"/>
      <c r="G181" s="881"/>
      <c r="H181" s="881"/>
      <c r="I181" s="881"/>
      <c r="J181" s="881"/>
      <c r="K181" s="881"/>
      <c r="L181" s="881"/>
      <c r="M181" s="881"/>
      <c r="N181" s="881"/>
      <c r="O181" s="881"/>
      <c r="P181" s="882"/>
      <c r="Q181" s="870"/>
      <c r="R181" s="871"/>
      <c r="S181" s="870"/>
      <c r="T181" s="871"/>
      <c r="U181" s="870"/>
      <c r="V181" s="871"/>
      <c r="W181" s="870"/>
      <c r="X181" s="871"/>
      <c r="Y181" s="924"/>
      <c r="Z181" s="925"/>
      <c r="AA181" s="925"/>
      <c r="AB181" s="926"/>
      <c r="AC181" s="127"/>
      <c r="AD181" s="127"/>
      <c r="AE181" s="62"/>
    </row>
    <row r="233" spans="15:15">
      <c r="O233" s="125" t="e">
        <f>'在籍児童一覧（小規模保育事業A型）'!Q136:R136</f>
        <v>#VALUE!</v>
      </c>
    </row>
  </sheetData>
  <mergeCells count="1602">
    <mergeCell ref="AA90:AB90"/>
    <mergeCell ref="AC90:AD90"/>
    <mergeCell ref="AA91:AB91"/>
    <mergeCell ref="AC91:AD91"/>
    <mergeCell ref="AA81:AB81"/>
    <mergeCell ref="AC81:AD81"/>
    <mergeCell ref="AA82:AB82"/>
    <mergeCell ref="AC82:AD82"/>
    <mergeCell ref="AA83:AB83"/>
    <mergeCell ref="AC83:AD83"/>
    <mergeCell ref="AA84:AB84"/>
    <mergeCell ref="AC84:AD84"/>
    <mergeCell ref="AA85:AB85"/>
    <mergeCell ref="AC85:AD85"/>
    <mergeCell ref="AA86:AB86"/>
    <mergeCell ref="AC86:AD86"/>
    <mergeCell ref="AA87:AB87"/>
    <mergeCell ref="AC87:AD87"/>
    <mergeCell ref="AA88:AB88"/>
    <mergeCell ref="AC88:AD88"/>
    <mergeCell ref="AA89:AB89"/>
    <mergeCell ref="AC89:AD89"/>
    <mergeCell ref="AA72:AB72"/>
    <mergeCell ref="AC72:AD72"/>
    <mergeCell ref="AA73:AB73"/>
    <mergeCell ref="AC73:AD73"/>
    <mergeCell ref="AA74:AB74"/>
    <mergeCell ref="AC74:AD74"/>
    <mergeCell ref="AA75:AB75"/>
    <mergeCell ref="AC75:AD75"/>
    <mergeCell ref="AA76:AB76"/>
    <mergeCell ref="AC76:AD76"/>
    <mergeCell ref="AA77:AB77"/>
    <mergeCell ref="AC77:AD77"/>
    <mergeCell ref="AA78:AB78"/>
    <mergeCell ref="AC78:AD78"/>
    <mergeCell ref="AA79:AB79"/>
    <mergeCell ref="AC79:AD79"/>
    <mergeCell ref="AA80:AB80"/>
    <mergeCell ref="AC80:AD80"/>
    <mergeCell ref="AA63:AB63"/>
    <mergeCell ref="AC63:AD63"/>
    <mergeCell ref="AA64:AB64"/>
    <mergeCell ref="AC64:AD64"/>
    <mergeCell ref="AA65:AB65"/>
    <mergeCell ref="AC65:AD65"/>
    <mergeCell ref="AA66:AB66"/>
    <mergeCell ref="AC66:AD66"/>
    <mergeCell ref="AA67:AB67"/>
    <mergeCell ref="AC67:AD67"/>
    <mergeCell ref="AA68:AB68"/>
    <mergeCell ref="AC68:AD68"/>
    <mergeCell ref="AA69:AB69"/>
    <mergeCell ref="AC69:AD69"/>
    <mergeCell ref="AA70:AB70"/>
    <mergeCell ref="AC70:AD70"/>
    <mergeCell ref="AA71:AB71"/>
    <mergeCell ref="AC71:AD71"/>
    <mergeCell ref="AA54:AB54"/>
    <mergeCell ref="AC54:AD54"/>
    <mergeCell ref="AA55:AB55"/>
    <mergeCell ref="AC55:AD55"/>
    <mergeCell ref="AA56:AB56"/>
    <mergeCell ref="AC56:AD56"/>
    <mergeCell ref="AA57:AB57"/>
    <mergeCell ref="AC57:AD57"/>
    <mergeCell ref="AA58:AB58"/>
    <mergeCell ref="AC58:AD58"/>
    <mergeCell ref="AA59:AB59"/>
    <mergeCell ref="AC59:AD59"/>
    <mergeCell ref="AA60:AB60"/>
    <mergeCell ref="AC60:AD60"/>
    <mergeCell ref="AA61:AB61"/>
    <mergeCell ref="AC61:AD61"/>
    <mergeCell ref="AA62:AB62"/>
    <mergeCell ref="AC62:AD62"/>
    <mergeCell ref="AA45:AB45"/>
    <mergeCell ref="AC45:AD45"/>
    <mergeCell ref="AA46:AB46"/>
    <mergeCell ref="AC46:AD46"/>
    <mergeCell ref="AA47:AB47"/>
    <mergeCell ref="AC47:AD47"/>
    <mergeCell ref="AA48:AB48"/>
    <mergeCell ref="AC48:AD48"/>
    <mergeCell ref="AA49:AB49"/>
    <mergeCell ref="AC49:AD49"/>
    <mergeCell ref="AA50:AB50"/>
    <mergeCell ref="AC50:AD50"/>
    <mergeCell ref="AA51:AB51"/>
    <mergeCell ref="AC51:AD51"/>
    <mergeCell ref="AA52:AB52"/>
    <mergeCell ref="AC52:AD52"/>
    <mergeCell ref="AA53:AB53"/>
    <mergeCell ref="AC53:AD53"/>
    <mergeCell ref="AA36:AB36"/>
    <mergeCell ref="AC36:AD36"/>
    <mergeCell ref="AA37:AB37"/>
    <mergeCell ref="AC37:AD37"/>
    <mergeCell ref="AA38:AB38"/>
    <mergeCell ref="AC38:AD38"/>
    <mergeCell ref="AA39:AB39"/>
    <mergeCell ref="AC39:AD39"/>
    <mergeCell ref="AA40:AB40"/>
    <mergeCell ref="AC40:AD40"/>
    <mergeCell ref="AA41:AB41"/>
    <mergeCell ref="AC41:AD41"/>
    <mergeCell ref="AA42:AB42"/>
    <mergeCell ref="AC42:AD42"/>
    <mergeCell ref="AA43:AB43"/>
    <mergeCell ref="AC43:AD43"/>
    <mergeCell ref="AA44:AB44"/>
    <mergeCell ref="AC44:AD44"/>
    <mergeCell ref="W30:X30"/>
    <mergeCell ref="W31:X31"/>
    <mergeCell ref="AA32:AB32"/>
    <mergeCell ref="AC32:AD32"/>
    <mergeCell ref="AA33:AB33"/>
    <mergeCell ref="AC33:AD33"/>
    <mergeCell ref="AA34:AB34"/>
    <mergeCell ref="AC34:AD34"/>
    <mergeCell ref="AA35:AB35"/>
    <mergeCell ref="AC35:AD35"/>
    <mergeCell ref="W18:X18"/>
    <mergeCell ref="W19:X19"/>
    <mergeCell ref="W20:X20"/>
    <mergeCell ref="W21:X21"/>
    <mergeCell ref="W22:X22"/>
    <mergeCell ref="W23:X23"/>
    <mergeCell ref="W24:X24"/>
    <mergeCell ref="W25:X25"/>
    <mergeCell ref="W26:X26"/>
    <mergeCell ref="Y29:AD29"/>
    <mergeCell ref="W12:X12"/>
    <mergeCell ref="W13:X13"/>
    <mergeCell ref="W14:X14"/>
    <mergeCell ref="W15:X15"/>
    <mergeCell ref="W16:X16"/>
    <mergeCell ref="W17:X17"/>
    <mergeCell ref="U88:V88"/>
    <mergeCell ref="W88:X88"/>
    <mergeCell ref="Y88:Z88"/>
    <mergeCell ref="A89:B89"/>
    <mergeCell ref="C89:E89"/>
    <mergeCell ref="F89:H89"/>
    <mergeCell ref="I89:J89"/>
    <mergeCell ref="K89:L89"/>
    <mergeCell ref="M89:N89"/>
    <mergeCell ref="O89:P89"/>
    <mergeCell ref="Q89:R89"/>
    <mergeCell ref="S89:T89"/>
    <mergeCell ref="U89:V89"/>
    <mergeCell ref="W89:X89"/>
    <mergeCell ref="Y89:Z89"/>
    <mergeCell ref="A88:B88"/>
    <mergeCell ref="C88:E88"/>
    <mergeCell ref="F88:H88"/>
    <mergeCell ref="I88:J88"/>
    <mergeCell ref="K88:L88"/>
    <mergeCell ref="M88:N88"/>
    <mergeCell ref="O88:P88"/>
    <mergeCell ref="Q88:R88"/>
    <mergeCell ref="W27:X27"/>
    <mergeCell ref="W28:X28"/>
    <mergeCell ref="W29:X29"/>
    <mergeCell ref="S88:T88"/>
    <mergeCell ref="U86:V86"/>
    <mergeCell ref="W86:X86"/>
    <mergeCell ref="Y86:Z86"/>
    <mergeCell ref="A87:B87"/>
    <mergeCell ref="C87:E87"/>
    <mergeCell ref="F87:H87"/>
    <mergeCell ref="I87:J87"/>
    <mergeCell ref="K87:L87"/>
    <mergeCell ref="M87:N87"/>
    <mergeCell ref="O87:P87"/>
    <mergeCell ref="Q87:R87"/>
    <mergeCell ref="S87:T87"/>
    <mergeCell ref="U87:V87"/>
    <mergeCell ref="W87:X87"/>
    <mergeCell ref="Y87:Z87"/>
    <mergeCell ref="A86:B86"/>
    <mergeCell ref="C86:E86"/>
    <mergeCell ref="F86:H86"/>
    <mergeCell ref="I86:J86"/>
    <mergeCell ref="K86:L86"/>
    <mergeCell ref="M86:N86"/>
    <mergeCell ref="O86:P86"/>
    <mergeCell ref="Q86:R86"/>
    <mergeCell ref="S86:T86"/>
    <mergeCell ref="U84:V84"/>
    <mergeCell ref="W84:X84"/>
    <mergeCell ref="Y84:Z84"/>
    <mergeCell ref="A85:B85"/>
    <mergeCell ref="C85:E85"/>
    <mergeCell ref="F85:H85"/>
    <mergeCell ref="I85:J85"/>
    <mergeCell ref="K85:L85"/>
    <mergeCell ref="M85:N85"/>
    <mergeCell ref="O85:P85"/>
    <mergeCell ref="Q85:R85"/>
    <mergeCell ref="S85:T85"/>
    <mergeCell ref="U85:V85"/>
    <mergeCell ref="W85:X85"/>
    <mergeCell ref="Y85:Z85"/>
    <mergeCell ref="A84:B84"/>
    <mergeCell ref="C84:E84"/>
    <mergeCell ref="F84:H84"/>
    <mergeCell ref="I84:J84"/>
    <mergeCell ref="K84:L84"/>
    <mergeCell ref="M84:N84"/>
    <mergeCell ref="O84:P84"/>
    <mergeCell ref="Q84:R84"/>
    <mergeCell ref="S84:T84"/>
    <mergeCell ref="U82:V82"/>
    <mergeCell ref="W82:X82"/>
    <mergeCell ref="Y82:Z82"/>
    <mergeCell ref="A83:B83"/>
    <mergeCell ref="C83:E83"/>
    <mergeCell ref="F83:H83"/>
    <mergeCell ref="I83:J83"/>
    <mergeCell ref="K83:L83"/>
    <mergeCell ref="M83:N83"/>
    <mergeCell ref="O83:P83"/>
    <mergeCell ref="Q83:R83"/>
    <mergeCell ref="S83:T83"/>
    <mergeCell ref="U83:V83"/>
    <mergeCell ref="W83:X83"/>
    <mergeCell ref="Y83:Z83"/>
    <mergeCell ref="A82:B82"/>
    <mergeCell ref="C82:E82"/>
    <mergeCell ref="F82:H82"/>
    <mergeCell ref="I82:J82"/>
    <mergeCell ref="K82:L82"/>
    <mergeCell ref="M82:N82"/>
    <mergeCell ref="O82:P82"/>
    <mergeCell ref="Q82:R82"/>
    <mergeCell ref="S82:T82"/>
    <mergeCell ref="U80:V80"/>
    <mergeCell ref="W80:X80"/>
    <mergeCell ref="Y80:Z80"/>
    <mergeCell ref="A81:B81"/>
    <mergeCell ref="C81:E81"/>
    <mergeCell ref="F81:H81"/>
    <mergeCell ref="I81:J81"/>
    <mergeCell ref="K81:L81"/>
    <mergeCell ref="M81:N81"/>
    <mergeCell ref="O81:P81"/>
    <mergeCell ref="Q81:R81"/>
    <mergeCell ref="S81:T81"/>
    <mergeCell ref="U81:V81"/>
    <mergeCell ref="W81:X81"/>
    <mergeCell ref="Y81:Z81"/>
    <mergeCell ref="A80:B80"/>
    <mergeCell ref="C80:E80"/>
    <mergeCell ref="F80:H80"/>
    <mergeCell ref="I80:J80"/>
    <mergeCell ref="K80:L80"/>
    <mergeCell ref="M80:N80"/>
    <mergeCell ref="O80:P80"/>
    <mergeCell ref="Q80:R80"/>
    <mergeCell ref="S80:T80"/>
    <mergeCell ref="U78:V78"/>
    <mergeCell ref="W78:X78"/>
    <mergeCell ref="Y78:Z78"/>
    <mergeCell ref="A79:B79"/>
    <mergeCell ref="C79:E79"/>
    <mergeCell ref="F79:H79"/>
    <mergeCell ref="I79:J79"/>
    <mergeCell ref="K79:L79"/>
    <mergeCell ref="M79:N79"/>
    <mergeCell ref="O79:P79"/>
    <mergeCell ref="Q79:R79"/>
    <mergeCell ref="S79:T79"/>
    <mergeCell ref="U79:V79"/>
    <mergeCell ref="W79:X79"/>
    <mergeCell ref="Y79:Z79"/>
    <mergeCell ref="A78:B78"/>
    <mergeCell ref="C78:E78"/>
    <mergeCell ref="F78:H78"/>
    <mergeCell ref="I78:J78"/>
    <mergeCell ref="K78:L78"/>
    <mergeCell ref="M78:N78"/>
    <mergeCell ref="O78:P78"/>
    <mergeCell ref="Q78:R78"/>
    <mergeCell ref="S78:T78"/>
    <mergeCell ref="U76:V76"/>
    <mergeCell ref="W76:X76"/>
    <mergeCell ref="Y76:Z76"/>
    <mergeCell ref="A77:B77"/>
    <mergeCell ref="C77:E77"/>
    <mergeCell ref="F77:H77"/>
    <mergeCell ref="I77:J77"/>
    <mergeCell ref="K77:L77"/>
    <mergeCell ref="M77:N77"/>
    <mergeCell ref="O77:P77"/>
    <mergeCell ref="Q77:R77"/>
    <mergeCell ref="S77:T77"/>
    <mergeCell ref="U77:V77"/>
    <mergeCell ref="W77:X77"/>
    <mergeCell ref="Y77:Z77"/>
    <mergeCell ref="A76:B76"/>
    <mergeCell ref="C76:E76"/>
    <mergeCell ref="F76:H76"/>
    <mergeCell ref="I76:J76"/>
    <mergeCell ref="K76:L76"/>
    <mergeCell ref="M76:N76"/>
    <mergeCell ref="O76:P76"/>
    <mergeCell ref="Q76:R76"/>
    <mergeCell ref="S76:T76"/>
    <mergeCell ref="U74:V74"/>
    <mergeCell ref="W74:X74"/>
    <mergeCell ref="Y74:Z74"/>
    <mergeCell ref="A75:B75"/>
    <mergeCell ref="C75:E75"/>
    <mergeCell ref="F75:H75"/>
    <mergeCell ref="I75:J75"/>
    <mergeCell ref="K75:L75"/>
    <mergeCell ref="M75:N75"/>
    <mergeCell ref="O75:P75"/>
    <mergeCell ref="Q75:R75"/>
    <mergeCell ref="S75:T75"/>
    <mergeCell ref="U75:V75"/>
    <mergeCell ref="W75:X75"/>
    <mergeCell ref="Y75:Z75"/>
    <mergeCell ref="A74:B74"/>
    <mergeCell ref="C74:E74"/>
    <mergeCell ref="F74:H74"/>
    <mergeCell ref="I74:J74"/>
    <mergeCell ref="K74:L74"/>
    <mergeCell ref="M74:N74"/>
    <mergeCell ref="O74:P74"/>
    <mergeCell ref="Q74:R74"/>
    <mergeCell ref="S74:T74"/>
    <mergeCell ref="U72:V72"/>
    <mergeCell ref="W72:X72"/>
    <mergeCell ref="Y72:Z72"/>
    <mergeCell ref="A73:B73"/>
    <mergeCell ref="C73:E73"/>
    <mergeCell ref="F73:H73"/>
    <mergeCell ref="I73:J73"/>
    <mergeCell ref="K73:L73"/>
    <mergeCell ref="M73:N73"/>
    <mergeCell ref="O73:P73"/>
    <mergeCell ref="Q73:R73"/>
    <mergeCell ref="S73:T73"/>
    <mergeCell ref="U73:V73"/>
    <mergeCell ref="W73:X73"/>
    <mergeCell ref="Y73:Z73"/>
    <mergeCell ref="A72:B72"/>
    <mergeCell ref="C72:E72"/>
    <mergeCell ref="F72:H72"/>
    <mergeCell ref="I72:J72"/>
    <mergeCell ref="K72:L72"/>
    <mergeCell ref="M72:N72"/>
    <mergeCell ref="O72:P72"/>
    <mergeCell ref="Q72:R72"/>
    <mergeCell ref="S72:T72"/>
    <mergeCell ref="U70:V70"/>
    <mergeCell ref="W70:X70"/>
    <mergeCell ref="Y70:Z70"/>
    <mergeCell ref="A71:B71"/>
    <mergeCell ref="C71:E71"/>
    <mergeCell ref="F71:H71"/>
    <mergeCell ref="I71:J71"/>
    <mergeCell ref="K71:L71"/>
    <mergeCell ref="M71:N71"/>
    <mergeCell ref="O71:P71"/>
    <mergeCell ref="Q71:R71"/>
    <mergeCell ref="S71:T71"/>
    <mergeCell ref="U71:V71"/>
    <mergeCell ref="W71:X71"/>
    <mergeCell ref="Y71:Z71"/>
    <mergeCell ref="A70:B70"/>
    <mergeCell ref="C70:E70"/>
    <mergeCell ref="F70:H70"/>
    <mergeCell ref="I70:J70"/>
    <mergeCell ref="K70:L70"/>
    <mergeCell ref="M70:N70"/>
    <mergeCell ref="O70:P70"/>
    <mergeCell ref="Q70:R70"/>
    <mergeCell ref="S70:T70"/>
    <mergeCell ref="U68:V68"/>
    <mergeCell ref="W68:X68"/>
    <mergeCell ref="Y68:Z68"/>
    <mergeCell ref="A69:B69"/>
    <mergeCell ref="C69:E69"/>
    <mergeCell ref="F69:H69"/>
    <mergeCell ref="I69:J69"/>
    <mergeCell ref="K69:L69"/>
    <mergeCell ref="M69:N69"/>
    <mergeCell ref="O69:P69"/>
    <mergeCell ref="Q69:R69"/>
    <mergeCell ref="S69:T69"/>
    <mergeCell ref="U69:V69"/>
    <mergeCell ref="W69:X69"/>
    <mergeCell ref="Y69:Z69"/>
    <mergeCell ref="A68:B68"/>
    <mergeCell ref="C68:E68"/>
    <mergeCell ref="F68:H68"/>
    <mergeCell ref="I68:J68"/>
    <mergeCell ref="K68:L68"/>
    <mergeCell ref="M68:N68"/>
    <mergeCell ref="O68:P68"/>
    <mergeCell ref="Q68:R68"/>
    <mergeCell ref="S68:T68"/>
    <mergeCell ref="U66:V66"/>
    <mergeCell ref="W66:X66"/>
    <mergeCell ref="Y66:Z66"/>
    <mergeCell ref="A67:B67"/>
    <mergeCell ref="C67:E67"/>
    <mergeCell ref="F67:H67"/>
    <mergeCell ref="I67:J67"/>
    <mergeCell ref="K67:L67"/>
    <mergeCell ref="M67:N67"/>
    <mergeCell ref="O67:P67"/>
    <mergeCell ref="Q67:R67"/>
    <mergeCell ref="S67:T67"/>
    <mergeCell ref="U67:V67"/>
    <mergeCell ref="W67:X67"/>
    <mergeCell ref="Y67:Z67"/>
    <mergeCell ref="A66:B66"/>
    <mergeCell ref="C66:E66"/>
    <mergeCell ref="F66:H66"/>
    <mergeCell ref="I66:J66"/>
    <mergeCell ref="K66:L66"/>
    <mergeCell ref="M66:N66"/>
    <mergeCell ref="O66:P66"/>
    <mergeCell ref="Q66:R66"/>
    <mergeCell ref="S66:T66"/>
    <mergeCell ref="U64:V64"/>
    <mergeCell ref="W64:X64"/>
    <mergeCell ref="Y64:Z64"/>
    <mergeCell ref="A65:B65"/>
    <mergeCell ref="C65:E65"/>
    <mergeCell ref="F65:H65"/>
    <mergeCell ref="I65:J65"/>
    <mergeCell ref="K65:L65"/>
    <mergeCell ref="M65:N65"/>
    <mergeCell ref="O65:P65"/>
    <mergeCell ref="Q65:R65"/>
    <mergeCell ref="S65:T65"/>
    <mergeCell ref="U65:V65"/>
    <mergeCell ref="W65:X65"/>
    <mergeCell ref="Y65:Z65"/>
    <mergeCell ref="A64:B64"/>
    <mergeCell ref="C64:E64"/>
    <mergeCell ref="F64:H64"/>
    <mergeCell ref="I64:J64"/>
    <mergeCell ref="K64:L64"/>
    <mergeCell ref="M64:N64"/>
    <mergeCell ref="O64:P64"/>
    <mergeCell ref="Q64:R64"/>
    <mergeCell ref="S64:T64"/>
    <mergeCell ref="U62:V62"/>
    <mergeCell ref="W62:X62"/>
    <mergeCell ref="Y62:Z62"/>
    <mergeCell ref="A63:B63"/>
    <mergeCell ref="C63:E63"/>
    <mergeCell ref="F63:H63"/>
    <mergeCell ref="I63:J63"/>
    <mergeCell ref="K63:L63"/>
    <mergeCell ref="M63:N63"/>
    <mergeCell ref="O63:P63"/>
    <mergeCell ref="Q63:R63"/>
    <mergeCell ref="S63:T63"/>
    <mergeCell ref="U63:V63"/>
    <mergeCell ref="W63:X63"/>
    <mergeCell ref="Y63:Z63"/>
    <mergeCell ref="A62:B62"/>
    <mergeCell ref="C62:E62"/>
    <mergeCell ref="F62:H62"/>
    <mergeCell ref="I62:J62"/>
    <mergeCell ref="K62:L62"/>
    <mergeCell ref="M62:N62"/>
    <mergeCell ref="O62:P62"/>
    <mergeCell ref="Q62:R62"/>
    <mergeCell ref="S62:T62"/>
    <mergeCell ref="U60:V60"/>
    <mergeCell ref="W60:X60"/>
    <mergeCell ref="Y60:Z60"/>
    <mergeCell ref="A61:B61"/>
    <mergeCell ref="C61:E61"/>
    <mergeCell ref="F61:H61"/>
    <mergeCell ref="I61:J61"/>
    <mergeCell ref="K61:L61"/>
    <mergeCell ref="M61:N61"/>
    <mergeCell ref="O61:P61"/>
    <mergeCell ref="Q61:R61"/>
    <mergeCell ref="S61:T61"/>
    <mergeCell ref="U61:V61"/>
    <mergeCell ref="W61:X61"/>
    <mergeCell ref="Y61:Z61"/>
    <mergeCell ref="A60:B60"/>
    <mergeCell ref="C60:E60"/>
    <mergeCell ref="F60:H60"/>
    <mergeCell ref="I60:J60"/>
    <mergeCell ref="K60:L60"/>
    <mergeCell ref="M60:N60"/>
    <mergeCell ref="O60:P60"/>
    <mergeCell ref="Q60:R60"/>
    <mergeCell ref="S60:T60"/>
    <mergeCell ref="U58:V58"/>
    <mergeCell ref="W58:X58"/>
    <mergeCell ref="Y58:Z58"/>
    <mergeCell ref="A59:B59"/>
    <mergeCell ref="C59:E59"/>
    <mergeCell ref="F59:H59"/>
    <mergeCell ref="I59:J59"/>
    <mergeCell ref="K59:L59"/>
    <mergeCell ref="M59:N59"/>
    <mergeCell ref="O59:P59"/>
    <mergeCell ref="Q59:R59"/>
    <mergeCell ref="S59:T59"/>
    <mergeCell ref="U59:V59"/>
    <mergeCell ref="W59:X59"/>
    <mergeCell ref="Y59:Z59"/>
    <mergeCell ref="A58:B58"/>
    <mergeCell ref="C58:E58"/>
    <mergeCell ref="F58:H58"/>
    <mergeCell ref="I58:J58"/>
    <mergeCell ref="K58:L58"/>
    <mergeCell ref="M58:N58"/>
    <mergeCell ref="O58:P58"/>
    <mergeCell ref="Q58:R58"/>
    <mergeCell ref="S58:T58"/>
    <mergeCell ref="U56:V56"/>
    <mergeCell ref="W56:X56"/>
    <mergeCell ref="Y56:Z56"/>
    <mergeCell ref="A57:B57"/>
    <mergeCell ref="C57:E57"/>
    <mergeCell ref="F57:H57"/>
    <mergeCell ref="I57:J57"/>
    <mergeCell ref="K57:L57"/>
    <mergeCell ref="M57:N57"/>
    <mergeCell ref="O57:P57"/>
    <mergeCell ref="Q57:R57"/>
    <mergeCell ref="S57:T57"/>
    <mergeCell ref="U57:V57"/>
    <mergeCell ref="W57:X57"/>
    <mergeCell ref="Y57:Z57"/>
    <mergeCell ref="A56:B56"/>
    <mergeCell ref="C56:E56"/>
    <mergeCell ref="F56:H56"/>
    <mergeCell ref="I56:J56"/>
    <mergeCell ref="K56:L56"/>
    <mergeCell ref="M56:N56"/>
    <mergeCell ref="O56:P56"/>
    <mergeCell ref="Q56:R56"/>
    <mergeCell ref="S56:T56"/>
    <mergeCell ref="U54:V54"/>
    <mergeCell ref="W54:X54"/>
    <mergeCell ref="Y54:Z54"/>
    <mergeCell ref="A55:B55"/>
    <mergeCell ref="C55:E55"/>
    <mergeCell ref="F55:H55"/>
    <mergeCell ref="I55:J55"/>
    <mergeCell ref="K55:L55"/>
    <mergeCell ref="M55:N55"/>
    <mergeCell ref="O55:P55"/>
    <mergeCell ref="Q55:R55"/>
    <mergeCell ref="S55:T55"/>
    <mergeCell ref="U55:V55"/>
    <mergeCell ref="W55:X55"/>
    <mergeCell ref="Y55:Z55"/>
    <mergeCell ref="A54:B54"/>
    <mergeCell ref="C54:E54"/>
    <mergeCell ref="F54:H54"/>
    <mergeCell ref="I54:J54"/>
    <mergeCell ref="K54:L54"/>
    <mergeCell ref="M54:N54"/>
    <mergeCell ref="O54:P54"/>
    <mergeCell ref="Q54:R54"/>
    <mergeCell ref="S54:T54"/>
    <mergeCell ref="U52:V52"/>
    <mergeCell ref="W52:X52"/>
    <mergeCell ref="Y52:Z52"/>
    <mergeCell ref="A53:B53"/>
    <mergeCell ref="C53:E53"/>
    <mergeCell ref="F53:H53"/>
    <mergeCell ref="I53:J53"/>
    <mergeCell ref="K53:L53"/>
    <mergeCell ref="M53:N53"/>
    <mergeCell ref="O53:P53"/>
    <mergeCell ref="Q53:R53"/>
    <mergeCell ref="S53:T53"/>
    <mergeCell ref="U53:V53"/>
    <mergeCell ref="W53:X53"/>
    <mergeCell ref="Y53:Z53"/>
    <mergeCell ref="A52:B52"/>
    <mergeCell ref="C52:E52"/>
    <mergeCell ref="F52:H52"/>
    <mergeCell ref="I52:J52"/>
    <mergeCell ref="K52:L52"/>
    <mergeCell ref="M52:N52"/>
    <mergeCell ref="O52:P52"/>
    <mergeCell ref="Q52:R52"/>
    <mergeCell ref="S52:T52"/>
    <mergeCell ref="U50:V50"/>
    <mergeCell ref="W50:X50"/>
    <mergeCell ref="Y50:Z50"/>
    <mergeCell ref="A51:B51"/>
    <mergeCell ref="C51:E51"/>
    <mergeCell ref="F51:H51"/>
    <mergeCell ref="I51:J51"/>
    <mergeCell ref="K51:L51"/>
    <mergeCell ref="M51:N51"/>
    <mergeCell ref="O51:P51"/>
    <mergeCell ref="Q51:R51"/>
    <mergeCell ref="S51:T51"/>
    <mergeCell ref="U51:V51"/>
    <mergeCell ref="W51:X51"/>
    <mergeCell ref="Y51:Z51"/>
    <mergeCell ref="A50:B50"/>
    <mergeCell ref="C50:E50"/>
    <mergeCell ref="F50:H50"/>
    <mergeCell ref="I50:J50"/>
    <mergeCell ref="K50:L50"/>
    <mergeCell ref="M50:N50"/>
    <mergeCell ref="O50:P50"/>
    <mergeCell ref="Q50:R50"/>
    <mergeCell ref="S50:T50"/>
    <mergeCell ref="U48:V48"/>
    <mergeCell ref="W48:X48"/>
    <mergeCell ref="Y48:Z48"/>
    <mergeCell ref="A49:B49"/>
    <mergeCell ref="C49:E49"/>
    <mergeCell ref="F49:H49"/>
    <mergeCell ref="I49:J49"/>
    <mergeCell ref="K49:L49"/>
    <mergeCell ref="M49:N49"/>
    <mergeCell ref="O49:P49"/>
    <mergeCell ref="Q49:R49"/>
    <mergeCell ref="S49:T49"/>
    <mergeCell ref="U49:V49"/>
    <mergeCell ref="W49:X49"/>
    <mergeCell ref="Y49:Z49"/>
    <mergeCell ref="A48:B48"/>
    <mergeCell ref="C48:E48"/>
    <mergeCell ref="F48:H48"/>
    <mergeCell ref="I48:J48"/>
    <mergeCell ref="K48:L48"/>
    <mergeCell ref="M48:N48"/>
    <mergeCell ref="O48:P48"/>
    <mergeCell ref="Q48:R48"/>
    <mergeCell ref="S48:T48"/>
    <mergeCell ref="U46:V46"/>
    <mergeCell ref="W46:X46"/>
    <mergeCell ref="Y46:Z46"/>
    <mergeCell ref="A47:B47"/>
    <mergeCell ref="C47:E47"/>
    <mergeCell ref="F47:H47"/>
    <mergeCell ref="I47:J47"/>
    <mergeCell ref="K47:L47"/>
    <mergeCell ref="M47:N47"/>
    <mergeCell ref="O47:P47"/>
    <mergeCell ref="Q47:R47"/>
    <mergeCell ref="S47:T47"/>
    <mergeCell ref="U47:V47"/>
    <mergeCell ref="W47:X47"/>
    <mergeCell ref="Y47:Z47"/>
    <mergeCell ref="A46:B46"/>
    <mergeCell ref="C46:E46"/>
    <mergeCell ref="F46:H46"/>
    <mergeCell ref="I46:J46"/>
    <mergeCell ref="K46:L46"/>
    <mergeCell ref="M46:N46"/>
    <mergeCell ref="O46:P46"/>
    <mergeCell ref="Q46:R46"/>
    <mergeCell ref="S46:T46"/>
    <mergeCell ref="U44:V44"/>
    <mergeCell ref="W44:X44"/>
    <mergeCell ref="Y44:Z44"/>
    <mergeCell ref="A45:B45"/>
    <mergeCell ref="C45:E45"/>
    <mergeCell ref="F45:H45"/>
    <mergeCell ref="I45:J45"/>
    <mergeCell ref="K45:L45"/>
    <mergeCell ref="M45:N45"/>
    <mergeCell ref="O45:P45"/>
    <mergeCell ref="Q45:R45"/>
    <mergeCell ref="S45:T45"/>
    <mergeCell ref="U45:V45"/>
    <mergeCell ref="W45:X45"/>
    <mergeCell ref="Y45:Z45"/>
    <mergeCell ref="A44:B44"/>
    <mergeCell ref="C44:E44"/>
    <mergeCell ref="F44:H44"/>
    <mergeCell ref="I44:J44"/>
    <mergeCell ref="K44:L44"/>
    <mergeCell ref="M44:N44"/>
    <mergeCell ref="O44:P44"/>
    <mergeCell ref="Q44:R44"/>
    <mergeCell ref="S44:T44"/>
    <mergeCell ref="U42:V42"/>
    <mergeCell ref="W42:X42"/>
    <mergeCell ref="Y42:Z42"/>
    <mergeCell ref="A43:B43"/>
    <mergeCell ref="C43:E43"/>
    <mergeCell ref="F43:H43"/>
    <mergeCell ref="I43:J43"/>
    <mergeCell ref="K43:L43"/>
    <mergeCell ref="M43:N43"/>
    <mergeCell ref="O43:P43"/>
    <mergeCell ref="Q43:R43"/>
    <mergeCell ref="S43:T43"/>
    <mergeCell ref="U43:V43"/>
    <mergeCell ref="W43:X43"/>
    <mergeCell ref="Y43:Z43"/>
    <mergeCell ref="A42:B42"/>
    <mergeCell ref="C42:E42"/>
    <mergeCell ref="F42:H42"/>
    <mergeCell ref="I42:J42"/>
    <mergeCell ref="K42:L42"/>
    <mergeCell ref="M42:N42"/>
    <mergeCell ref="O42:P42"/>
    <mergeCell ref="Q42:R42"/>
    <mergeCell ref="S42:T42"/>
    <mergeCell ref="U40:V40"/>
    <mergeCell ref="W40:X40"/>
    <mergeCell ref="Y40:Z40"/>
    <mergeCell ref="A41:B41"/>
    <mergeCell ref="C41:E41"/>
    <mergeCell ref="F41:H41"/>
    <mergeCell ref="I41:J41"/>
    <mergeCell ref="K41:L41"/>
    <mergeCell ref="M41:N41"/>
    <mergeCell ref="O41:P41"/>
    <mergeCell ref="Q41:R41"/>
    <mergeCell ref="S41:T41"/>
    <mergeCell ref="U41:V41"/>
    <mergeCell ref="W41:X41"/>
    <mergeCell ref="Y41:Z41"/>
    <mergeCell ref="A40:B40"/>
    <mergeCell ref="C40:E40"/>
    <mergeCell ref="F40:H40"/>
    <mergeCell ref="I40:J40"/>
    <mergeCell ref="K40:L40"/>
    <mergeCell ref="M40:N40"/>
    <mergeCell ref="O40:P40"/>
    <mergeCell ref="Q40:R40"/>
    <mergeCell ref="S40:T40"/>
    <mergeCell ref="U38:V38"/>
    <mergeCell ref="W38:X38"/>
    <mergeCell ref="Y38:Z38"/>
    <mergeCell ref="A39:B39"/>
    <mergeCell ref="C39:E39"/>
    <mergeCell ref="F39:H39"/>
    <mergeCell ref="I39:J39"/>
    <mergeCell ref="K39:L39"/>
    <mergeCell ref="M39:N39"/>
    <mergeCell ref="O39:P39"/>
    <mergeCell ref="Q39:R39"/>
    <mergeCell ref="S39:T39"/>
    <mergeCell ref="U39:V39"/>
    <mergeCell ref="W39:X39"/>
    <mergeCell ref="Y39:Z39"/>
    <mergeCell ref="A38:B38"/>
    <mergeCell ref="C38:E38"/>
    <mergeCell ref="F38:H38"/>
    <mergeCell ref="I38:J38"/>
    <mergeCell ref="K38:L38"/>
    <mergeCell ref="M38:N38"/>
    <mergeCell ref="O38:P38"/>
    <mergeCell ref="Q38:R38"/>
    <mergeCell ref="S38:T38"/>
    <mergeCell ref="U36:V36"/>
    <mergeCell ref="W36:X36"/>
    <mergeCell ref="Y36:Z36"/>
    <mergeCell ref="A37:B37"/>
    <mergeCell ref="C37:E37"/>
    <mergeCell ref="F37:H37"/>
    <mergeCell ref="I37:J37"/>
    <mergeCell ref="K37:L37"/>
    <mergeCell ref="M37:N37"/>
    <mergeCell ref="O37:P37"/>
    <mergeCell ref="Q37:R37"/>
    <mergeCell ref="S37:T37"/>
    <mergeCell ref="U37:V37"/>
    <mergeCell ref="W37:X37"/>
    <mergeCell ref="Y37:Z37"/>
    <mergeCell ref="A36:B36"/>
    <mergeCell ref="C36:E36"/>
    <mergeCell ref="F36:H36"/>
    <mergeCell ref="I36:J36"/>
    <mergeCell ref="K36:L36"/>
    <mergeCell ref="M36:N36"/>
    <mergeCell ref="O36:P36"/>
    <mergeCell ref="Q36:R36"/>
    <mergeCell ref="S36:T36"/>
    <mergeCell ref="U34:V34"/>
    <mergeCell ref="W34:X34"/>
    <mergeCell ref="Y34:Z34"/>
    <mergeCell ref="A35:B35"/>
    <mergeCell ref="C35:E35"/>
    <mergeCell ref="F35:H35"/>
    <mergeCell ref="I35:J35"/>
    <mergeCell ref="K35:L35"/>
    <mergeCell ref="M35:N35"/>
    <mergeCell ref="O35:P35"/>
    <mergeCell ref="Q35:R35"/>
    <mergeCell ref="S35:T35"/>
    <mergeCell ref="U35:V35"/>
    <mergeCell ref="W35:X35"/>
    <mergeCell ref="Y35:Z35"/>
    <mergeCell ref="A34:B34"/>
    <mergeCell ref="C34:E34"/>
    <mergeCell ref="F34:H34"/>
    <mergeCell ref="I34:J34"/>
    <mergeCell ref="K34:L34"/>
    <mergeCell ref="M34:N34"/>
    <mergeCell ref="O34:P34"/>
    <mergeCell ref="Q34:R34"/>
    <mergeCell ref="S34:T34"/>
    <mergeCell ref="U32:V32"/>
    <mergeCell ref="W32:X32"/>
    <mergeCell ref="Y32:Z32"/>
    <mergeCell ref="A33:B33"/>
    <mergeCell ref="C33:E33"/>
    <mergeCell ref="F33:H33"/>
    <mergeCell ref="I33:J33"/>
    <mergeCell ref="K33:L33"/>
    <mergeCell ref="M33:N33"/>
    <mergeCell ref="O33:P33"/>
    <mergeCell ref="Q33:R33"/>
    <mergeCell ref="S33:T33"/>
    <mergeCell ref="U33:V33"/>
    <mergeCell ref="W33:X33"/>
    <mergeCell ref="Y33:Z33"/>
    <mergeCell ref="A32:B32"/>
    <mergeCell ref="C32:E32"/>
    <mergeCell ref="F32:H32"/>
    <mergeCell ref="I32:J32"/>
    <mergeCell ref="K32:L32"/>
    <mergeCell ref="M32:N32"/>
    <mergeCell ref="O32:P32"/>
    <mergeCell ref="Q32:R32"/>
    <mergeCell ref="S32:T32"/>
    <mergeCell ref="CV6:CY7"/>
    <mergeCell ref="CZ6:DC7"/>
    <mergeCell ref="S30:T30"/>
    <mergeCell ref="U30:V30"/>
    <mergeCell ref="A31:B31"/>
    <mergeCell ref="C31:E31"/>
    <mergeCell ref="F31:H31"/>
    <mergeCell ref="I31:J31"/>
    <mergeCell ref="K31:L31"/>
    <mergeCell ref="M31:N31"/>
    <mergeCell ref="O31:P31"/>
    <mergeCell ref="Q31:R31"/>
    <mergeCell ref="S31:T31"/>
    <mergeCell ref="U31:V31"/>
    <mergeCell ref="A30:B30"/>
    <mergeCell ref="C30:E30"/>
    <mergeCell ref="F30:H30"/>
    <mergeCell ref="I30:J30"/>
    <mergeCell ref="K30:L30"/>
    <mergeCell ref="M30:N30"/>
    <mergeCell ref="O30:P30"/>
    <mergeCell ref="Q30:R30"/>
    <mergeCell ref="BF8:BF9"/>
    <mergeCell ref="BG8:BG9"/>
    <mergeCell ref="BH8:BH9"/>
    <mergeCell ref="BI8:BI9"/>
    <mergeCell ref="AE7:AE9"/>
    <mergeCell ref="AF7:AF9"/>
    <mergeCell ref="AW6:BB7"/>
    <mergeCell ref="BC6:BE7"/>
    <mergeCell ref="BF6:BK7"/>
    <mergeCell ref="BL6:BQ7"/>
    <mergeCell ref="A2:E2"/>
    <mergeCell ref="F2:O2"/>
    <mergeCell ref="AN5:DC5"/>
    <mergeCell ref="A6:B9"/>
    <mergeCell ref="C6:E9"/>
    <mergeCell ref="F6:H9"/>
    <mergeCell ref="I6:J9"/>
    <mergeCell ref="K6:L9"/>
    <mergeCell ref="M6:N9"/>
    <mergeCell ref="O6:T6"/>
    <mergeCell ref="U6:V9"/>
    <mergeCell ref="O7:P9"/>
    <mergeCell ref="Q7:R9"/>
    <mergeCell ref="S7:T9"/>
    <mergeCell ref="AE6:AL6"/>
    <mergeCell ref="AM6:AM9"/>
    <mergeCell ref="AN6:AS7"/>
    <mergeCell ref="AI7:AI9"/>
    <mergeCell ref="AJ7:AJ9"/>
    <mergeCell ref="BN8:BN9"/>
    <mergeCell ref="BO8:BO9"/>
    <mergeCell ref="BP8:BP9"/>
    <mergeCell ref="BQ8:BQ9"/>
    <mergeCell ref="AG7:AG9"/>
    <mergeCell ref="AH7:AH9"/>
    <mergeCell ref="BU6:BZ7"/>
    <mergeCell ref="CA6:CC7"/>
    <mergeCell ref="CD6:CI7"/>
    <mergeCell ref="CJ6:CM7"/>
    <mergeCell ref="CN6:CQ7"/>
    <mergeCell ref="CR6:CU7"/>
    <mergeCell ref="AT6:AV7"/>
    <mergeCell ref="BR6:BT7"/>
    <mergeCell ref="AT8:AT9"/>
    <mergeCell ref="AU8:AU9"/>
    <mergeCell ref="AV8:AV9"/>
    <mergeCell ref="AW8:AW9"/>
    <mergeCell ref="AX8:AX9"/>
    <mergeCell ref="AY8:AY9"/>
    <mergeCell ref="AN8:AN9"/>
    <mergeCell ref="AO8:AO9"/>
    <mergeCell ref="AP8:AP9"/>
    <mergeCell ref="AQ8:AQ9"/>
    <mergeCell ref="AR8:AR9"/>
    <mergeCell ref="AS8:AS9"/>
    <mergeCell ref="AK7:AK9"/>
    <mergeCell ref="AL7:AL9"/>
    <mergeCell ref="M11:N11"/>
    <mergeCell ref="O11:P11"/>
    <mergeCell ref="Q11:R11"/>
    <mergeCell ref="S11:T11"/>
    <mergeCell ref="U11:V11"/>
    <mergeCell ref="Q10:R10"/>
    <mergeCell ref="S10:T10"/>
    <mergeCell ref="W6:X9"/>
    <mergeCell ref="W10:X10"/>
    <mergeCell ref="W11:X11"/>
    <mergeCell ref="Y10:AD10"/>
    <mergeCell ref="Y11:AD11"/>
    <mergeCell ref="CD8:CD9"/>
    <mergeCell ref="CE8:CE9"/>
    <mergeCell ref="CF8:CF9"/>
    <mergeCell ref="CG8:CG9"/>
    <mergeCell ref="CH8:CH9"/>
    <mergeCell ref="CI8:CI9"/>
    <mergeCell ref="BX8:BX9"/>
    <mergeCell ref="BY8:BY9"/>
    <mergeCell ref="BZ8:BZ9"/>
    <mergeCell ref="CA8:CA9"/>
    <mergeCell ref="CB8:CB9"/>
    <mergeCell ref="CC8:CC9"/>
    <mergeCell ref="BJ8:BJ9"/>
    <mergeCell ref="BK8:BK9"/>
    <mergeCell ref="AZ8:AZ9"/>
    <mergeCell ref="BA8:BA9"/>
    <mergeCell ref="BB8:BB9"/>
    <mergeCell ref="BC8:BC9"/>
    <mergeCell ref="BD8:BD9"/>
    <mergeCell ref="BE8:BE9"/>
    <mergeCell ref="BR8:BR9"/>
    <mergeCell ref="BS8:BS9"/>
    <mergeCell ref="BT8:BT9"/>
    <mergeCell ref="BU8:BU9"/>
    <mergeCell ref="DB8:DB9"/>
    <mergeCell ref="DC8:DC9"/>
    <mergeCell ref="A10:B10"/>
    <mergeCell ref="C10:E10"/>
    <mergeCell ref="F10:H10"/>
    <mergeCell ref="I10:J10"/>
    <mergeCell ref="K10:L10"/>
    <mergeCell ref="M10:N10"/>
    <mergeCell ref="O10:P10"/>
    <mergeCell ref="CV8:CV9"/>
    <mergeCell ref="CW8:CW9"/>
    <mergeCell ref="CX8:CX9"/>
    <mergeCell ref="CY8:CY9"/>
    <mergeCell ref="CZ8:CZ9"/>
    <mergeCell ref="DA8:DA9"/>
    <mergeCell ref="CP8:CP9"/>
    <mergeCell ref="CQ8:CQ9"/>
    <mergeCell ref="CR8:CR9"/>
    <mergeCell ref="CS8:CS9"/>
    <mergeCell ref="CT8:CT9"/>
    <mergeCell ref="CU8:CU9"/>
    <mergeCell ref="CJ8:CJ9"/>
    <mergeCell ref="CK8:CK9"/>
    <mergeCell ref="CL8:CL9"/>
    <mergeCell ref="CM8:CM9"/>
    <mergeCell ref="CN8:CN9"/>
    <mergeCell ref="CO8:CO9"/>
    <mergeCell ref="BV8:BV9"/>
    <mergeCell ref="BW8:BW9"/>
    <mergeCell ref="BL8:BL9"/>
    <mergeCell ref="BM8:BM9"/>
    <mergeCell ref="U10:V10"/>
    <mergeCell ref="M12:N12"/>
    <mergeCell ref="O12:P12"/>
    <mergeCell ref="Q12:R12"/>
    <mergeCell ref="S12:T12"/>
    <mergeCell ref="U12:V12"/>
    <mergeCell ref="A12:B12"/>
    <mergeCell ref="C12:E12"/>
    <mergeCell ref="F12:H12"/>
    <mergeCell ref="I12:J12"/>
    <mergeCell ref="K12:L12"/>
    <mergeCell ref="M13:N13"/>
    <mergeCell ref="O13:P13"/>
    <mergeCell ref="Q13:R13"/>
    <mergeCell ref="S13:T13"/>
    <mergeCell ref="U13:V13"/>
    <mergeCell ref="A13:B13"/>
    <mergeCell ref="C13:E13"/>
    <mergeCell ref="F13:H13"/>
    <mergeCell ref="I13:J13"/>
    <mergeCell ref="K13:L13"/>
    <mergeCell ref="A11:B11"/>
    <mergeCell ref="C11:E11"/>
    <mergeCell ref="F11:H11"/>
    <mergeCell ref="I11:J11"/>
    <mergeCell ref="K11:L11"/>
    <mergeCell ref="M14:N14"/>
    <mergeCell ref="O14:P14"/>
    <mergeCell ref="Q14:R14"/>
    <mergeCell ref="S14:T14"/>
    <mergeCell ref="U14:V14"/>
    <mergeCell ref="A14:B14"/>
    <mergeCell ref="C14:E14"/>
    <mergeCell ref="F14:H14"/>
    <mergeCell ref="I14:J14"/>
    <mergeCell ref="K14:L14"/>
    <mergeCell ref="O90:P90"/>
    <mergeCell ref="Q90:R90"/>
    <mergeCell ref="S90:T90"/>
    <mergeCell ref="U90:V90"/>
    <mergeCell ref="U19:V19"/>
    <mergeCell ref="A20:B20"/>
    <mergeCell ref="C20:E20"/>
    <mergeCell ref="F20:H20"/>
    <mergeCell ref="I20:J20"/>
    <mergeCell ref="K20:L20"/>
    <mergeCell ref="M20:N20"/>
    <mergeCell ref="O20:P20"/>
    <mergeCell ref="Q20:R20"/>
    <mergeCell ref="S20:T20"/>
    <mergeCell ref="U20:V20"/>
    <mergeCell ref="A19:B19"/>
    <mergeCell ref="C19:E19"/>
    <mergeCell ref="W90:X90"/>
    <mergeCell ref="Y90:Z90"/>
    <mergeCell ref="A90:B90"/>
    <mergeCell ref="C90:E90"/>
    <mergeCell ref="F90:H90"/>
    <mergeCell ref="I90:J90"/>
    <mergeCell ref="K90:L90"/>
    <mergeCell ref="M90:N90"/>
    <mergeCell ref="U15:V15"/>
    <mergeCell ref="Q16:R16"/>
    <mergeCell ref="K15:L15"/>
    <mergeCell ref="M15:N15"/>
    <mergeCell ref="O15:P15"/>
    <mergeCell ref="Q15:R15"/>
    <mergeCell ref="S15:T15"/>
    <mergeCell ref="O91:P91"/>
    <mergeCell ref="Q91:R91"/>
    <mergeCell ref="S91:T91"/>
    <mergeCell ref="U91:V91"/>
    <mergeCell ref="W91:X91"/>
    <mergeCell ref="Y91:Z91"/>
    <mergeCell ref="A91:B91"/>
    <mergeCell ref="C91:E91"/>
    <mergeCell ref="F91:H91"/>
    <mergeCell ref="I91:J91"/>
    <mergeCell ref="K91:L91"/>
    <mergeCell ref="M91:N91"/>
    <mergeCell ref="A15:B15"/>
    <mergeCell ref="C15:E15"/>
    <mergeCell ref="F15:H15"/>
    <mergeCell ref="I15:J15"/>
    <mergeCell ref="S19:T19"/>
    <mergeCell ref="A93:A121"/>
    <mergeCell ref="Q93:R93"/>
    <mergeCell ref="S93:T93"/>
    <mergeCell ref="U93:V93"/>
    <mergeCell ref="W93:X93"/>
    <mergeCell ref="Y93:Z93"/>
    <mergeCell ref="B96:P97"/>
    <mergeCell ref="Q96:R97"/>
    <mergeCell ref="S96:T97"/>
    <mergeCell ref="U96:V97"/>
    <mergeCell ref="W96:AB97"/>
    <mergeCell ref="B98:P99"/>
    <mergeCell ref="Q98:R99"/>
    <mergeCell ref="S98:T99"/>
    <mergeCell ref="U98:V99"/>
    <mergeCell ref="W98:X99"/>
    <mergeCell ref="Y98:Z99"/>
    <mergeCell ref="AA98:AB99"/>
    <mergeCell ref="AA93:AB93"/>
    <mergeCell ref="B94:P95"/>
    <mergeCell ref="Q94:R95"/>
    <mergeCell ref="S94:T95"/>
    <mergeCell ref="U94:V95"/>
    <mergeCell ref="W94:X95"/>
    <mergeCell ref="Y94:Z95"/>
    <mergeCell ref="AA94:AB95"/>
    <mergeCell ref="Y102:Z103"/>
    <mergeCell ref="AA102:AB103"/>
    <mergeCell ref="Q105:R105"/>
    <mergeCell ref="S105:T105"/>
    <mergeCell ref="U105:V105"/>
    <mergeCell ref="W105:X105"/>
    <mergeCell ref="Y105:Z105"/>
    <mergeCell ref="AA105:AB105"/>
    <mergeCell ref="B100:P101"/>
    <mergeCell ref="Q100:R101"/>
    <mergeCell ref="S100:T101"/>
    <mergeCell ref="U100:V101"/>
    <mergeCell ref="W100:AB101"/>
    <mergeCell ref="B102:P103"/>
    <mergeCell ref="Q102:R103"/>
    <mergeCell ref="S102:T103"/>
    <mergeCell ref="U102:V103"/>
    <mergeCell ref="W102:X103"/>
    <mergeCell ref="AA106:AB106"/>
    <mergeCell ref="B107:P107"/>
    <mergeCell ref="Q107:R107"/>
    <mergeCell ref="S107:T107"/>
    <mergeCell ref="U107:V107"/>
    <mergeCell ref="W107:X107"/>
    <mergeCell ref="Y107:Z107"/>
    <mergeCell ref="AA107:AB107"/>
    <mergeCell ref="B106:P106"/>
    <mergeCell ref="Q106:R106"/>
    <mergeCell ref="S106:T106"/>
    <mergeCell ref="U106:V106"/>
    <mergeCell ref="W106:X106"/>
    <mergeCell ref="Y106:Z106"/>
    <mergeCell ref="B108:P108"/>
    <mergeCell ref="Q108:R108"/>
    <mergeCell ref="S108:T108"/>
    <mergeCell ref="U108:V108"/>
    <mergeCell ref="W108:AB109"/>
    <mergeCell ref="B109:P109"/>
    <mergeCell ref="Q109:R109"/>
    <mergeCell ref="S109:T109"/>
    <mergeCell ref="U109:V109"/>
    <mergeCell ref="AA110:AB110"/>
    <mergeCell ref="B111:P111"/>
    <mergeCell ref="Q111:R111"/>
    <mergeCell ref="S111:T111"/>
    <mergeCell ref="U111:V111"/>
    <mergeCell ref="W111:X111"/>
    <mergeCell ref="Y111:Z111"/>
    <mergeCell ref="AA111:AB111"/>
    <mergeCell ref="B110:P110"/>
    <mergeCell ref="Q110:R110"/>
    <mergeCell ref="S110:T110"/>
    <mergeCell ref="U110:V110"/>
    <mergeCell ref="W110:X110"/>
    <mergeCell ref="Y110:Z110"/>
    <mergeCell ref="B112:P112"/>
    <mergeCell ref="Q112:R112"/>
    <mergeCell ref="S112:T112"/>
    <mergeCell ref="U112:V112"/>
    <mergeCell ref="W112:AB113"/>
    <mergeCell ref="B113:P113"/>
    <mergeCell ref="Q113:R113"/>
    <mergeCell ref="S113:T113"/>
    <mergeCell ref="U113:V113"/>
    <mergeCell ref="AA114:AB114"/>
    <mergeCell ref="B115:P115"/>
    <mergeCell ref="Q115:R115"/>
    <mergeCell ref="S115:T115"/>
    <mergeCell ref="U115:V115"/>
    <mergeCell ref="W115:X115"/>
    <mergeCell ref="Y115:Z115"/>
    <mergeCell ref="AA115:AB115"/>
    <mergeCell ref="B114:P114"/>
    <mergeCell ref="Q114:R114"/>
    <mergeCell ref="S114:T114"/>
    <mergeCell ref="U114:V114"/>
    <mergeCell ref="W114:X114"/>
    <mergeCell ref="Y114:Z114"/>
    <mergeCell ref="B116:P116"/>
    <mergeCell ref="Q116:R116"/>
    <mergeCell ref="S116:T116"/>
    <mergeCell ref="U116:V116"/>
    <mergeCell ref="W116:AB117"/>
    <mergeCell ref="B117:P117"/>
    <mergeCell ref="Q117:R117"/>
    <mergeCell ref="S117:T117"/>
    <mergeCell ref="U117:V117"/>
    <mergeCell ref="AA118:AB118"/>
    <mergeCell ref="B119:P119"/>
    <mergeCell ref="Q119:R119"/>
    <mergeCell ref="S119:T119"/>
    <mergeCell ref="U119:V119"/>
    <mergeCell ref="W119:X119"/>
    <mergeCell ref="Y119:Z119"/>
    <mergeCell ref="AA119:AB119"/>
    <mergeCell ref="B118:P118"/>
    <mergeCell ref="Q118:R118"/>
    <mergeCell ref="S118:T118"/>
    <mergeCell ref="U118:V118"/>
    <mergeCell ref="W118:X118"/>
    <mergeCell ref="Y118:Z118"/>
    <mergeCell ref="B120:P120"/>
    <mergeCell ref="Q120:R120"/>
    <mergeCell ref="S120:T120"/>
    <mergeCell ref="U120:V120"/>
    <mergeCell ref="W120:AB121"/>
    <mergeCell ref="B121:P121"/>
    <mergeCell ref="Q121:R121"/>
    <mergeCell ref="S121:T121"/>
    <mergeCell ref="U121:V121"/>
    <mergeCell ref="A123:A151"/>
    <mergeCell ref="Q123:R123"/>
    <mergeCell ref="S123:T123"/>
    <mergeCell ref="U123:V123"/>
    <mergeCell ref="W123:X123"/>
    <mergeCell ref="Y123:Z123"/>
    <mergeCell ref="B126:P127"/>
    <mergeCell ref="Q126:R127"/>
    <mergeCell ref="S126:T127"/>
    <mergeCell ref="U126:V127"/>
    <mergeCell ref="W126:AB127"/>
    <mergeCell ref="B128:P129"/>
    <mergeCell ref="Q128:R129"/>
    <mergeCell ref="S128:T129"/>
    <mergeCell ref="U128:V129"/>
    <mergeCell ref="W128:X129"/>
    <mergeCell ref="Y128:Z129"/>
    <mergeCell ref="AA128:AB129"/>
    <mergeCell ref="AA123:AB123"/>
    <mergeCell ref="B124:P125"/>
    <mergeCell ref="Q124:R125"/>
    <mergeCell ref="S124:T125"/>
    <mergeCell ref="U124:V125"/>
    <mergeCell ref="W124:X125"/>
    <mergeCell ref="Y124:Z125"/>
    <mergeCell ref="AA124:AB125"/>
    <mergeCell ref="Y132:Z133"/>
    <mergeCell ref="AA132:AB133"/>
    <mergeCell ref="Q135:R135"/>
    <mergeCell ref="S135:T135"/>
    <mergeCell ref="U135:V135"/>
    <mergeCell ref="W135:X135"/>
    <mergeCell ref="Y135:Z135"/>
    <mergeCell ref="AA135:AB135"/>
    <mergeCell ref="B130:P131"/>
    <mergeCell ref="Q130:R131"/>
    <mergeCell ref="S130:T131"/>
    <mergeCell ref="U130:V131"/>
    <mergeCell ref="W130:AB131"/>
    <mergeCell ref="B132:P133"/>
    <mergeCell ref="Q132:R133"/>
    <mergeCell ref="S132:T133"/>
    <mergeCell ref="U132:V133"/>
    <mergeCell ref="W132:X133"/>
    <mergeCell ref="AA136:AB136"/>
    <mergeCell ref="B137:P137"/>
    <mergeCell ref="Q137:R137"/>
    <mergeCell ref="S137:T137"/>
    <mergeCell ref="U137:V137"/>
    <mergeCell ref="W137:X137"/>
    <mergeCell ref="Y137:Z137"/>
    <mergeCell ref="AA137:AB137"/>
    <mergeCell ref="B136:P136"/>
    <mergeCell ref="Q136:R136"/>
    <mergeCell ref="S136:T136"/>
    <mergeCell ref="U136:V136"/>
    <mergeCell ref="W136:X136"/>
    <mergeCell ref="Y136:Z136"/>
    <mergeCell ref="B138:P138"/>
    <mergeCell ref="Q138:R138"/>
    <mergeCell ref="S138:T138"/>
    <mergeCell ref="U138:V138"/>
    <mergeCell ref="W138:AB139"/>
    <mergeCell ref="B139:P139"/>
    <mergeCell ref="Q139:R139"/>
    <mergeCell ref="S139:T139"/>
    <mergeCell ref="U139:V139"/>
    <mergeCell ref="AA140:AB140"/>
    <mergeCell ref="B141:P141"/>
    <mergeCell ref="Q141:R141"/>
    <mergeCell ref="S141:T141"/>
    <mergeCell ref="U141:V141"/>
    <mergeCell ref="W141:X141"/>
    <mergeCell ref="Y141:Z141"/>
    <mergeCell ref="AA141:AB141"/>
    <mergeCell ref="B140:P140"/>
    <mergeCell ref="Q140:R140"/>
    <mergeCell ref="S140:T140"/>
    <mergeCell ref="U140:V140"/>
    <mergeCell ref="W140:X140"/>
    <mergeCell ref="Y140:Z140"/>
    <mergeCell ref="B142:P142"/>
    <mergeCell ref="Q142:R142"/>
    <mergeCell ref="S142:T142"/>
    <mergeCell ref="U142:V142"/>
    <mergeCell ref="W142:AB143"/>
    <mergeCell ref="B143:P143"/>
    <mergeCell ref="Q143:R143"/>
    <mergeCell ref="S143:T143"/>
    <mergeCell ref="U143:V143"/>
    <mergeCell ref="AA144:AB144"/>
    <mergeCell ref="B145:P145"/>
    <mergeCell ref="Q145:R145"/>
    <mergeCell ref="S145:T145"/>
    <mergeCell ref="U145:V145"/>
    <mergeCell ref="W145:X145"/>
    <mergeCell ref="Y145:Z145"/>
    <mergeCell ref="AA145:AB145"/>
    <mergeCell ref="B144:P144"/>
    <mergeCell ref="Q144:R144"/>
    <mergeCell ref="S144:T144"/>
    <mergeCell ref="U144:V144"/>
    <mergeCell ref="W144:X144"/>
    <mergeCell ref="Y144:Z144"/>
    <mergeCell ref="B146:P146"/>
    <mergeCell ref="Q146:R146"/>
    <mergeCell ref="S146:T146"/>
    <mergeCell ref="U146:V146"/>
    <mergeCell ref="W146:AB147"/>
    <mergeCell ref="B147:P147"/>
    <mergeCell ref="Q147:R147"/>
    <mergeCell ref="S147:T147"/>
    <mergeCell ref="U147:V147"/>
    <mergeCell ref="AA148:AB148"/>
    <mergeCell ref="B149:P149"/>
    <mergeCell ref="Q149:R149"/>
    <mergeCell ref="S149:T149"/>
    <mergeCell ref="U149:V149"/>
    <mergeCell ref="W149:X149"/>
    <mergeCell ref="Y149:Z149"/>
    <mergeCell ref="AA149:AB149"/>
    <mergeCell ref="B148:P148"/>
    <mergeCell ref="Q148:R148"/>
    <mergeCell ref="S148:T148"/>
    <mergeCell ref="U148:V148"/>
    <mergeCell ref="W148:X148"/>
    <mergeCell ref="Y148:Z148"/>
    <mergeCell ref="B150:P150"/>
    <mergeCell ref="Q150:R150"/>
    <mergeCell ref="S150:T150"/>
    <mergeCell ref="U150:V150"/>
    <mergeCell ref="W150:AB151"/>
    <mergeCell ref="B151:P151"/>
    <mergeCell ref="Q151:R151"/>
    <mergeCell ref="S151:T151"/>
    <mergeCell ref="U151:V151"/>
    <mergeCell ref="A153:A181"/>
    <mergeCell ref="Q153:R153"/>
    <mergeCell ref="S153:T153"/>
    <mergeCell ref="U153:V153"/>
    <mergeCell ref="W153:X153"/>
    <mergeCell ref="Y153:Z153"/>
    <mergeCell ref="U156:V157"/>
    <mergeCell ref="W156:X157"/>
    <mergeCell ref="B158:P159"/>
    <mergeCell ref="Q158:R159"/>
    <mergeCell ref="S158:T159"/>
    <mergeCell ref="U158:V159"/>
    <mergeCell ref="W158:X159"/>
    <mergeCell ref="B160:P161"/>
    <mergeCell ref="Q160:R161"/>
    <mergeCell ref="S160:T161"/>
    <mergeCell ref="U160:V161"/>
    <mergeCell ref="W160:X161"/>
    <mergeCell ref="Q165:R165"/>
    <mergeCell ref="S165:T165"/>
    <mergeCell ref="U165:V165"/>
    <mergeCell ref="W165:X165"/>
    <mergeCell ref="Q170:R170"/>
    <mergeCell ref="Y165:Z165"/>
    <mergeCell ref="B169:P169"/>
    <mergeCell ref="Q169:R169"/>
    <mergeCell ref="S169:T169"/>
    <mergeCell ref="U169:V169"/>
    <mergeCell ref="W169:X169"/>
    <mergeCell ref="B170:P170"/>
    <mergeCell ref="U170:V170"/>
    <mergeCell ref="W170:X170"/>
    <mergeCell ref="AA153:AB153"/>
    <mergeCell ref="B154:P155"/>
    <mergeCell ref="Q154:R155"/>
    <mergeCell ref="S154:T155"/>
    <mergeCell ref="U154:V155"/>
    <mergeCell ref="W154:X155"/>
    <mergeCell ref="Y154:AB163"/>
    <mergeCell ref="B156:P157"/>
    <mergeCell ref="Q156:R157"/>
    <mergeCell ref="S156:T157"/>
    <mergeCell ref="B162:P163"/>
    <mergeCell ref="Q162:R163"/>
    <mergeCell ref="S162:T163"/>
    <mergeCell ref="U162:V163"/>
    <mergeCell ref="W162:X163"/>
    <mergeCell ref="AA165:AB165"/>
    <mergeCell ref="B166:P166"/>
    <mergeCell ref="Q166:R166"/>
    <mergeCell ref="S166:T166"/>
    <mergeCell ref="U166:V166"/>
    <mergeCell ref="W166:X166"/>
    <mergeCell ref="Y166:AB181"/>
    <mergeCell ref="B167:P167"/>
    <mergeCell ref="Q167:R167"/>
    <mergeCell ref="S167:T167"/>
    <mergeCell ref="U167:V167"/>
    <mergeCell ref="W167:X167"/>
    <mergeCell ref="B168:P168"/>
    <mergeCell ref="Q168:R168"/>
    <mergeCell ref="S168:T168"/>
    <mergeCell ref="U168:V168"/>
    <mergeCell ref="W168:X168"/>
    <mergeCell ref="B171:P171"/>
    <mergeCell ref="Q171:R171"/>
    <mergeCell ref="S171:T171"/>
    <mergeCell ref="U171:V171"/>
    <mergeCell ref="W171:X171"/>
    <mergeCell ref="B172:P172"/>
    <mergeCell ref="Q172:R172"/>
    <mergeCell ref="S172:T172"/>
    <mergeCell ref="U172:V172"/>
    <mergeCell ref="W172:X172"/>
    <mergeCell ref="S170:T170"/>
    <mergeCell ref="B173:P173"/>
    <mergeCell ref="Q173:R173"/>
    <mergeCell ref="S173:T173"/>
    <mergeCell ref="U173:V173"/>
    <mergeCell ref="W173:X173"/>
    <mergeCell ref="B174:P174"/>
    <mergeCell ref="Q174:R174"/>
    <mergeCell ref="S174:T174"/>
    <mergeCell ref="U174:V174"/>
    <mergeCell ref="W174:X174"/>
    <mergeCell ref="W177:X177"/>
    <mergeCell ref="B178:P178"/>
    <mergeCell ref="Q178:R178"/>
    <mergeCell ref="S178:T178"/>
    <mergeCell ref="U178:V178"/>
    <mergeCell ref="W178:X178"/>
    <mergeCell ref="B175:P175"/>
    <mergeCell ref="Q175:R175"/>
    <mergeCell ref="S175:T175"/>
    <mergeCell ref="U175:V175"/>
    <mergeCell ref="W175:X175"/>
    <mergeCell ref="B176:P176"/>
    <mergeCell ref="Q176:R176"/>
    <mergeCell ref="S176:T176"/>
    <mergeCell ref="U176:V176"/>
    <mergeCell ref="W176:X176"/>
    <mergeCell ref="B181:P181"/>
    <mergeCell ref="Q181:R181"/>
    <mergeCell ref="S181:T181"/>
    <mergeCell ref="U181:V181"/>
    <mergeCell ref="W181:X181"/>
    <mergeCell ref="B179:P179"/>
    <mergeCell ref="Q179:R179"/>
    <mergeCell ref="S179:T179"/>
    <mergeCell ref="U179:V179"/>
    <mergeCell ref="W179:X179"/>
    <mergeCell ref="B180:P180"/>
    <mergeCell ref="Q180:R180"/>
    <mergeCell ref="S180:T180"/>
    <mergeCell ref="U180:V180"/>
    <mergeCell ref="W180:X180"/>
    <mergeCell ref="B177:P177"/>
    <mergeCell ref="Q177:R177"/>
    <mergeCell ref="S177:T177"/>
    <mergeCell ref="U177:V177"/>
    <mergeCell ref="A16:B16"/>
    <mergeCell ref="C16:E16"/>
    <mergeCell ref="F16:H16"/>
    <mergeCell ref="I16:J16"/>
    <mergeCell ref="K16:L16"/>
    <mergeCell ref="M16:N16"/>
    <mergeCell ref="O16:P16"/>
    <mergeCell ref="S16:T16"/>
    <mergeCell ref="U16:V16"/>
    <mergeCell ref="S17:T17"/>
    <mergeCell ref="U17:V17"/>
    <mergeCell ref="A18:B18"/>
    <mergeCell ref="C18:E18"/>
    <mergeCell ref="F18:H18"/>
    <mergeCell ref="I18:J18"/>
    <mergeCell ref="U18:V18"/>
    <mergeCell ref="K18:L18"/>
    <mergeCell ref="M18:N18"/>
    <mergeCell ref="O18:P18"/>
    <mergeCell ref="Q18:R18"/>
    <mergeCell ref="S18:T18"/>
    <mergeCell ref="A17:B17"/>
    <mergeCell ref="C17:E17"/>
    <mergeCell ref="F17:H17"/>
    <mergeCell ref="I17:J17"/>
    <mergeCell ref="K17:L17"/>
    <mergeCell ref="M17:N17"/>
    <mergeCell ref="O17:P17"/>
    <mergeCell ref="Q17:R17"/>
    <mergeCell ref="F19:H19"/>
    <mergeCell ref="I19:J19"/>
    <mergeCell ref="K19:L19"/>
    <mergeCell ref="M19:N19"/>
    <mergeCell ref="O19:P19"/>
    <mergeCell ref="Q19:R19"/>
    <mergeCell ref="A21:B21"/>
    <mergeCell ref="C21:E21"/>
    <mergeCell ref="F21:H21"/>
    <mergeCell ref="I21:J21"/>
    <mergeCell ref="U21:V21"/>
    <mergeCell ref="A22:B22"/>
    <mergeCell ref="C22:E22"/>
    <mergeCell ref="F22:H22"/>
    <mergeCell ref="I22:J22"/>
    <mergeCell ref="K22:L22"/>
    <mergeCell ref="M22:N22"/>
    <mergeCell ref="O22:P22"/>
    <mergeCell ref="Q22:R22"/>
    <mergeCell ref="K21:L21"/>
    <mergeCell ref="M21:N21"/>
    <mergeCell ref="O21:P21"/>
    <mergeCell ref="Q21:R21"/>
    <mergeCell ref="S21:T21"/>
    <mergeCell ref="S22:T22"/>
    <mergeCell ref="U22:V22"/>
    <mergeCell ref="S23:T23"/>
    <mergeCell ref="U23:V23"/>
    <mergeCell ref="A24:B24"/>
    <mergeCell ref="C24:E24"/>
    <mergeCell ref="F24:H24"/>
    <mergeCell ref="I24:J24"/>
    <mergeCell ref="U24:V24"/>
    <mergeCell ref="K24:L24"/>
    <mergeCell ref="M24:N24"/>
    <mergeCell ref="O24:P24"/>
    <mergeCell ref="Q24:R24"/>
    <mergeCell ref="S24:T24"/>
    <mergeCell ref="A23:B23"/>
    <mergeCell ref="C23:E23"/>
    <mergeCell ref="F23:H23"/>
    <mergeCell ref="I23:J23"/>
    <mergeCell ref="K23:L23"/>
    <mergeCell ref="M23:N23"/>
    <mergeCell ref="O23:P23"/>
    <mergeCell ref="Q23:R23"/>
    <mergeCell ref="S25:T25"/>
    <mergeCell ref="U25:V25"/>
    <mergeCell ref="A26:B26"/>
    <mergeCell ref="C26:E26"/>
    <mergeCell ref="F26:H26"/>
    <mergeCell ref="I26:J26"/>
    <mergeCell ref="K26:L26"/>
    <mergeCell ref="M26:N26"/>
    <mergeCell ref="O26:P26"/>
    <mergeCell ref="Q26:R26"/>
    <mergeCell ref="S26:T26"/>
    <mergeCell ref="U26:V26"/>
    <mergeCell ref="A25:B25"/>
    <mergeCell ref="C25:E25"/>
    <mergeCell ref="F25:H25"/>
    <mergeCell ref="I25:J25"/>
    <mergeCell ref="K25:L25"/>
    <mergeCell ref="M25:N25"/>
    <mergeCell ref="O25:P25"/>
    <mergeCell ref="Q25:R25"/>
    <mergeCell ref="O29:P29"/>
    <mergeCell ref="Q29:R29"/>
    <mergeCell ref="S29:T29"/>
    <mergeCell ref="U29:V29"/>
    <mergeCell ref="S28:T28"/>
    <mergeCell ref="U28:V28"/>
    <mergeCell ref="A29:B29"/>
    <mergeCell ref="C29:E29"/>
    <mergeCell ref="F29:H29"/>
    <mergeCell ref="I29:J29"/>
    <mergeCell ref="K29:L29"/>
    <mergeCell ref="M29:N29"/>
    <mergeCell ref="A27:B27"/>
    <mergeCell ref="C27:E27"/>
    <mergeCell ref="F27:H27"/>
    <mergeCell ref="I27:J27"/>
    <mergeCell ref="U27:V27"/>
    <mergeCell ref="A28:B28"/>
    <mergeCell ref="C28:E28"/>
    <mergeCell ref="F28:H28"/>
    <mergeCell ref="I28:J28"/>
    <mergeCell ref="K28:L28"/>
    <mergeCell ref="M28:N28"/>
    <mergeCell ref="O28:P28"/>
    <mergeCell ref="Q28:R28"/>
    <mergeCell ref="K27:L27"/>
    <mergeCell ref="M27:N27"/>
    <mergeCell ref="O27:P27"/>
    <mergeCell ref="Q27:R27"/>
    <mergeCell ref="S27:T27"/>
    <mergeCell ref="Y12:AD12"/>
    <mergeCell ref="Y13:AD13"/>
    <mergeCell ref="Y14:AD14"/>
    <mergeCell ref="Y15:AD15"/>
    <mergeCell ref="Y16:AD16"/>
    <mergeCell ref="Y17:AD17"/>
    <mergeCell ref="Y18:AD18"/>
    <mergeCell ref="Y19:AD19"/>
    <mergeCell ref="Y20:AD20"/>
    <mergeCell ref="Y21:AD21"/>
    <mergeCell ref="Y22:AD22"/>
    <mergeCell ref="Y23:AD23"/>
    <mergeCell ref="Y24:AD24"/>
    <mergeCell ref="Y25:AD25"/>
    <mergeCell ref="Y26:AD26"/>
    <mergeCell ref="Y27:AD27"/>
    <mergeCell ref="Y28:AD28"/>
  </mergeCells>
  <phoneticPr fontId="1"/>
  <dataValidations count="5">
    <dataValidation type="list" allowBlank="1" showInputMessage="1" showErrorMessage="1" sqref="K32:L91">
      <formula1>$DD$11:$DF$11</formula1>
    </dataValidation>
    <dataValidation type="list" allowBlank="1" showInputMessage="1" showErrorMessage="1" sqref="I10:J91">
      <formula1>$DD$10:$DI$10</formula1>
    </dataValidation>
    <dataValidation type="list" allowBlank="1" showInputMessage="1" showErrorMessage="1" sqref="U10:V31 O32:T91 M10:R31 W32:Z91">
      <formula1>$DD$14:$DE$14</formula1>
    </dataValidation>
    <dataValidation type="list" allowBlank="1" showInputMessage="1" showErrorMessage="1" sqref="M32:N91 K10:L31">
      <formula1>$DD$12:$DF$12</formula1>
    </dataValidation>
    <dataValidation type="list" allowBlank="1" showInputMessage="1" showErrorMessage="1" sqref="U32:V91 S10:T31">
      <formula1>$DD$90:$EC$90</formula1>
    </dataValidation>
  </dataValidations>
  <printOptions horizontalCentered="1"/>
  <pageMargins left="0.7" right="0.7" top="0.75" bottom="0.75" header="0.3" footer="0.3"/>
  <pageSetup paperSize="9" scale="72" orientation="portrait" r:id="rId1"/>
  <rowBreaks count="2" manualBreakCount="2">
    <brk id="91" max="29" man="1"/>
    <brk id="152"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61"/>
  <sheetViews>
    <sheetView workbookViewId="0"/>
  </sheetViews>
  <sheetFormatPr defaultRowHeight="18.75"/>
  <cols>
    <col min="1" max="1" width="9" style="33"/>
    <col min="2" max="2" width="56.25" style="33" bestFit="1" customWidth="1"/>
    <col min="3" max="4" width="20.625" style="33" bestFit="1" customWidth="1"/>
    <col min="5" max="5" width="15.125" style="33" bestFit="1" customWidth="1"/>
    <col min="6" max="7" width="9" style="33"/>
    <col min="8" max="8" width="21.25" style="33" bestFit="1" customWidth="1"/>
    <col min="9" max="9" width="23.5" style="33" bestFit="1" customWidth="1"/>
    <col min="10" max="10" width="25.625" style="33" bestFit="1" customWidth="1"/>
    <col min="11" max="16384" width="9" style="33"/>
  </cols>
  <sheetData>
    <row r="2" spans="2:4">
      <c r="D2" s="33" t="s">
        <v>214</v>
      </c>
    </row>
    <row r="3" spans="2:4">
      <c r="B3" s="34" t="s">
        <v>272</v>
      </c>
      <c r="C3" s="979" t="str">
        <f>C4&amp;C5</f>
        <v/>
      </c>
      <c r="D3" s="34" t="e">
        <f>$D$4&amp;D5</f>
        <v>#N/A</v>
      </c>
    </row>
    <row r="4" spans="2:4">
      <c r="B4" s="34" t="s">
        <v>215</v>
      </c>
      <c r="C4" s="980"/>
      <c r="D4" s="35" t="s">
        <v>351</v>
      </c>
    </row>
    <row r="5" spans="2:4">
      <c r="B5" s="34" t="s">
        <v>273</v>
      </c>
      <c r="C5" s="980"/>
      <c r="D5" s="34" t="e">
        <f>7+8*D6+16*計算用!$D$7</f>
        <v>#N/A</v>
      </c>
    </row>
    <row r="6" spans="2:4">
      <c r="B6" s="34" t="s">
        <v>350</v>
      </c>
      <c r="C6" s="34">
        <f>'請求書（小規模保育事業A型）'!F115</f>
        <v>0</v>
      </c>
      <c r="D6" s="34" t="e">
        <f>LOOKUP(C6,C44:C57,B44:B60)</f>
        <v>#N/A</v>
      </c>
    </row>
    <row r="7" spans="2:4">
      <c r="B7" s="34" t="s">
        <v>2</v>
      </c>
      <c r="C7" s="34">
        <f>'請求書（小規模保育事業A型）'!F116</f>
        <v>0</v>
      </c>
      <c r="D7" s="34" t="e">
        <f>INDEX(B44:B51,MATCH(C7,D44:D51,0))</f>
        <v>#N/A</v>
      </c>
    </row>
    <row r="9" spans="2:4">
      <c r="B9" s="34" t="s">
        <v>392</v>
      </c>
      <c r="C9" s="44"/>
      <c r="D9" s="34">
        <v>2</v>
      </c>
    </row>
    <row r="10" spans="2:4">
      <c r="B10" s="34" t="s">
        <v>390</v>
      </c>
      <c r="C10" s="36" t="s">
        <v>163</v>
      </c>
      <c r="D10" s="34">
        <v>5</v>
      </c>
    </row>
    <row r="11" spans="2:4">
      <c r="B11" s="34" t="s">
        <v>391</v>
      </c>
      <c r="C11" s="44" t="s">
        <v>163</v>
      </c>
      <c r="D11" s="34">
        <v>8</v>
      </c>
    </row>
    <row r="12" spans="2:4">
      <c r="B12" s="984" t="s">
        <v>389</v>
      </c>
      <c r="C12" s="37" t="s">
        <v>236</v>
      </c>
      <c r="D12" s="34"/>
    </row>
    <row r="13" spans="2:4">
      <c r="B13" s="985"/>
      <c r="C13" s="37" t="s">
        <v>163</v>
      </c>
      <c r="D13" s="34"/>
    </row>
    <row r="14" spans="2:4">
      <c r="B14" s="986"/>
      <c r="C14" s="37" t="s">
        <v>465</v>
      </c>
      <c r="D14" s="34"/>
    </row>
    <row r="15" spans="2:4">
      <c r="B15" s="981" t="s">
        <v>347</v>
      </c>
      <c r="C15" s="37" t="s">
        <v>236</v>
      </c>
      <c r="D15" s="34"/>
    </row>
    <row r="16" spans="2:4">
      <c r="B16" s="981"/>
      <c r="C16" s="37" t="s">
        <v>163</v>
      </c>
      <c r="D16" s="34"/>
    </row>
    <row r="17" spans="2:4">
      <c r="B17" s="981" t="s">
        <v>274</v>
      </c>
      <c r="C17" s="37" t="s">
        <v>236</v>
      </c>
      <c r="D17" s="34">
        <v>12</v>
      </c>
    </row>
    <row r="18" spans="2:4">
      <c r="B18" s="981"/>
      <c r="C18" s="37" t="s">
        <v>163</v>
      </c>
      <c r="D18" s="34">
        <v>14</v>
      </c>
    </row>
    <row r="19" spans="2:4">
      <c r="B19" s="984" t="s">
        <v>348</v>
      </c>
      <c r="C19" s="37" t="s">
        <v>236</v>
      </c>
      <c r="D19" s="34">
        <v>20</v>
      </c>
    </row>
    <row r="20" spans="2:4">
      <c r="B20" s="985"/>
      <c r="C20" s="37" t="s">
        <v>163</v>
      </c>
      <c r="D20" s="34">
        <v>22</v>
      </c>
    </row>
    <row r="21" spans="2:4">
      <c r="B21" s="986"/>
      <c r="C21" s="44" t="s">
        <v>106</v>
      </c>
      <c r="D21" s="34">
        <f>IFERROR(INDEX(B44:B61,MATCH('請求書（小規模保育事業A型）'!K169,計算用!K44:K57,0)),0)</f>
        <v>0</v>
      </c>
    </row>
    <row r="22" spans="2:4">
      <c r="B22" s="981" t="s">
        <v>349</v>
      </c>
      <c r="C22" s="37" t="s">
        <v>236</v>
      </c>
      <c r="D22" s="34">
        <v>27</v>
      </c>
    </row>
    <row r="23" spans="2:4">
      <c r="B23" s="981"/>
      <c r="C23" s="37" t="s">
        <v>163</v>
      </c>
      <c r="D23" s="34">
        <v>29</v>
      </c>
    </row>
    <row r="24" spans="2:4">
      <c r="B24" s="974" t="s">
        <v>235</v>
      </c>
      <c r="C24" s="37" t="s">
        <v>236</v>
      </c>
      <c r="D24" s="34">
        <v>31</v>
      </c>
    </row>
    <row r="25" spans="2:4">
      <c r="B25" s="976"/>
      <c r="C25" s="44" t="s">
        <v>245</v>
      </c>
      <c r="D25" s="34">
        <f>IFERROR(INDEX(B44:B45,MATCH('請求書（小規模保育事業A型）'!K176,計算用!E44:E45,0)),0)</f>
        <v>0</v>
      </c>
    </row>
    <row r="26" spans="2:4">
      <c r="B26" s="974" t="s">
        <v>165</v>
      </c>
      <c r="C26" s="37" t="s">
        <v>236</v>
      </c>
      <c r="D26" s="34">
        <v>35</v>
      </c>
    </row>
    <row r="27" spans="2:4">
      <c r="B27" s="975"/>
      <c r="C27" s="44" t="s">
        <v>245</v>
      </c>
      <c r="D27" s="34">
        <f>IFERROR(INDEX(B44:B45,MATCH('請求書（小規模保育事業A型）'!K177,計算用!F44:F45,0)),0)</f>
        <v>0</v>
      </c>
    </row>
    <row r="28" spans="2:4">
      <c r="B28" s="976"/>
      <c r="C28" s="44" t="s">
        <v>245</v>
      </c>
      <c r="D28" s="34">
        <f>IFERROR(INDEX(B44:B47,MATCH('請求書（小規模保育事業A型）'!K178,計算用!G44:G47,0)),0)</f>
        <v>0</v>
      </c>
    </row>
    <row r="29" spans="2:4">
      <c r="B29" s="67" t="s">
        <v>275</v>
      </c>
      <c r="C29" s="36" t="s">
        <v>236</v>
      </c>
      <c r="D29" s="34">
        <v>38</v>
      </c>
    </row>
    <row r="30" spans="2:4">
      <c r="B30" s="38" t="s">
        <v>276</v>
      </c>
      <c r="C30" s="36" t="s">
        <v>217</v>
      </c>
      <c r="D30" s="34">
        <v>40</v>
      </c>
    </row>
    <row r="31" spans="2:4">
      <c r="B31" s="982" t="s">
        <v>301</v>
      </c>
      <c r="C31" s="44" t="s">
        <v>236</v>
      </c>
      <c r="D31" s="34">
        <v>42</v>
      </c>
    </row>
    <row r="32" spans="2:4">
      <c r="B32" s="983"/>
      <c r="C32" s="37" t="s">
        <v>163</v>
      </c>
      <c r="D32" s="34">
        <v>44</v>
      </c>
    </row>
    <row r="33" spans="1:11" ht="37.5">
      <c r="B33" s="977" t="s">
        <v>166</v>
      </c>
      <c r="C33" s="39" t="s">
        <v>218</v>
      </c>
      <c r="D33" s="34">
        <v>46</v>
      </c>
    </row>
    <row r="34" spans="1:11">
      <c r="B34" s="978"/>
      <c r="C34" s="44" t="s">
        <v>245</v>
      </c>
      <c r="D34" s="34">
        <f>IFERROR(INDEX(B44:B47,MATCH('請求書（小規模保育事業A型）'!I193,計算用!H44:H47,0)),0)</f>
        <v>0</v>
      </c>
    </row>
    <row r="35" spans="1:11">
      <c r="B35" s="34" t="s">
        <v>284</v>
      </c>
      <c r="C35" s="34">
        <f>IFERROR('請求書（小規模保育事業A型）'!K230,"その他")</f>
        <v>0</v>
      </c>
      <c r="D35" s="34">
        <v>51</v>
      </c>
    </row>
    <row r="36" spans="1:11">
      <c r="B36" s="34" t="s">
        <v>408</v>
      </c>
      <c r="C36" s="34">
        <f>IFERROR('請求書（小規模保育事業A型）'!K234,"その他")</f>
        <v>0</v>
      </c>
      <c r="D36" s="34" t="str">
        <f>IFERROR(INDEX(B44:B48,MATCH(C36,I44:I48,0)),"4")</f>
        <v>4</v>
      </c>
    </row>
    <row r="37" spans="1:11">
      <c r="B37" s="987" t="s">
        <v>485</v>
      </c>
      <c r="C37" s="136" t="s">
        <v>214</v>
      </c>
      <c r="D37" s="137" t="e">
        <f>C38&amp;D38</f>
        <v>#N/A</v>
      </c>
    </row>
    <row r="38" spans="1:11">
      <c r="B38" s="988"/>
      <c r="C38" s="137" t="s">
        <v>488</v>
      </c>
      <c r="D38" s="136" t="e">
        <f>4+2*D6</f>
        <v>#N/A</v>
      </c>
    </row>
    <row r="41" spans="1:11">
      <c r="A41" s="40"/>
      <c r="B41" s="40"/>
      <c r="C41" s="40"/>
      <c r="D41" s="40"/>
      <c r="E41" s="40"/>
    </row>
    <row r="42" spans="1:11">
      <c r="A42" s="40"/>
      <c r="B42" s="40"/>
      <c r="C42" s="40"/>
      <c r="D42" s="40"/>
      <c r="E42" s="40"/>
    </row>
    <row r="43" spans="1:11">
      <c r="A43" s="40"/>
      <c r="B43" s="40" t="s">
        <v>219</v>
      </c>
      <c r="C43" s="40" t="s">
        <v>234</v>
      </c>
      <c r="D43" s="40" t="s">
        <v>220</v>
      </c>
      <c r="E43" s="40" t="s">
        <v>157</v>
      </c>
      <c r="F43" s="973" t="s">
        <v>149</v>
      </c>
      <c r="G43" s="973"/>
      <c r="H43" s="42" t="s">
        <v>150</v>
      </c>
      <c r="I43" s="40" t="s">
        <v>221</v>
      </c>
      <c r="J43" s="40" t="s">
        <v>222</v>
      </c>
      <c r="K43" s="40" t="s">
        <v>409</v>
      </c>
    </row>
    <row r="44" spans="1:11">
      <c r="B44" s="33">
        <v>0</v>
      </c>
      <c r="C44" s="33">
        <v>6</v>
      </c>
      <c r="D44" s="33" t="s">
        <v>237</v>
      </c>
      <c r="E44" s="41" t="s">
        <v>46</v>
      </c>
      <c r="F44" s="41" t="s">
        <v>46</v>
      </c>
      <c r="G44" s="41" t="s">
        <v>241</v>
      </c>
      <c r="H44" s="43" t="s">
        <v>153</v>
      </c>
      <c r="I44" s="33" t="s">
        <v>223</v>
      </c>
      <c r="J44" s="33" t="s">
        <v>266</v>
      </c>
      <c r="K44" s="41" t="s">
        <v>393</v>
      </c>
    </row>
    <row r="45" spans="1:11">
      <c r="B45" s="33">
        <v>1</v>
      </c>
      <c r="C45" s="33">
        <v>13</v>
      </c>
      <c r="D45" s="33" t="s">
        <v>238</v>
      </c>
      <c r="E45" s="41" t="s">
        <v>160</v>
      </c>
      <c r="F45" s="41" t="s">
        <v>160</v>
      </c>
      <c r="G45" s="41" t="s">
        <v>242</v>
      </c>
      <c r="H45" s="43" t="s">
        <v>154</v>
      </c>
      <c r="I45" s="33" t="s">
        <v>224</v>
      </c>
      <c r="J45" s="33" t="s">
        <v>225</v>
      </c>
      <c r="K45" s="41" t="s">
        <v>394</v>
      </c>
    </row>
    <row r="46" spans="1:11">
      <c r="B46" s="33">
        <v>2</v>
      </c>
      <c r="D46" s="33" t="s">
        <v>239</v>
      </c>
      <c r="E46" s="41"/>
      <c r="F46" s="41"/>
      <c r="G46" s="41" t="s">
        <v>243</v>
      </c>
      <c r="H46" s="43" t="s">
        <v>155</v>
      </c>
      <c r="I46" s="33" t="s">
        <v>226</v>
      </c>
      <c r="J46" s="33" t="s">
        <v>227</v>
      </c>
      <c r="K46" s="41" t="s">
        <v>395</v>
      </c>
    </row>
    <row r="47" spans="1:11">
      <c r="B47" s="33">
        <v>3</v>
      </c>
      <c r="D47" s="33" t="s">
        <v>228</v>
      </c>
      <c r="E47" s="41"/>
      <c r="F47" s="41"/>
      <c r="G47" s="41" t="s">
        <v>244</v>
      </c>
      <c r="H47" s="43" t="s">
        <v>151</v>
      </c>
      <c r="I47" s="33" t="s">
        <v>229</v>
      </c>
      <c r="J47" s="33" t="s">
        <v>230</v>
      </c>
      <c r="K47" s="41" t="s">
        <v>396</v>
      </c>
    </row>
    <row r="48" spans="1:11">
      <c r="B48" s="33">
        <v>4</v>
      </c>
      <c r="D48" s="33" t="s">
        <v>231</v>
      </c>
      <c r="E48" s="41"/>
      <c r="F48" s="41"/>
      <c r="G48" s="41"/>
      <c r="H48" s="41"/>
      <c r="I48" s="33" t="s">
        <v>84</v>
      </c>
      <c r="K48" s="41" t="s">
        <v>397</v>
      </c>
    </row>
    <row r="49" spans="2:11">
      <c r="B49" s="33">
        <v>5</v>
      </c>
      <c r="D49" s="33" t="s">
        <v>232</v>
      </c>
      <c r="E49" s="41"/>
      <c r="F49" s="41"/>
      <c r="G49" s="41"/>
      <c r="H49" s="41"/>
      <c r="K49" s="41" t="s">
        <v>398</v>
      </c>
    </row>
    <row r="50" spans="2:11">
      <c r="B50" s="33">
        <v>6</v>
      </c>
      <c r="D50" s="33" t="s">
        <v>240</v>
      </c>
      <c r="E50" s="41"/>
      <c r="F50" s="41"/>
      <c r="G50" s="41"/>
      <c r="H50" s="41"/>
      <c r="K50" s="41" t="s">
        <v>399</v>
      </c>
    </row>
    <row r="51" spans="2:11">
      <c r="B51" s="33">
        <v>7</v>
      </c>
      <c r="D51" s="33" t="s">
        <v>233</v>
      </c>
      <c r="E51" s="41"/>
      <c r="F51" s="41"/>
      <c r="G51" s="41"/>
      <c r="H51" s="41"/>
      <c r="K51" s="41" t="s">
        <v>400</v>
      </c>
    </row>
    <row r="52" spans="2:11">
      <c r="B52" s="33">
        <v>8</v>
      </c>
      <c r="E52" s="41"/>
      <c r="F52" s="41"/>
      <c r="G52" s="41"/>
      <c r="H52" s="41"/>
      <c r="K52" s="41" t="s">
        <v>401</v>
      </c>
    </row>
    <row r="53" spans="2:11">
      <c r="B53" s="33">
        <v>9</v>
      </c>
      <c r="E53" s="41"/>
      <c r="F53" s="41"/>
      <c r="G53" s="41"/>
      <c r="H53" s="41"/>
      <c r="K53" s="41" t="s">
        <v>402</v>
      </c>
    </row>
    <row r="54" spans="2:11">
      <c r="B54" s="33">
        <v>10</v>
      </c>
      <c r="E54" s="41"/>
      <c r="F54" s="41"/>
      <c r="G54" s="41"/>
      <c r="H54" s="41"/>
      <c r="K54" s="41" t="s">
        <v>403</v>
      </c>
    </row>
    <row r="55" spans="2:11">
      <c r="B55" s="33">
        <v>11</v>
      </c>
      <c r="E55" s="41"/>
      <c r="F55" s="41"/>
      <c r="G55" s="41"/>
      <c r="H55" s="41"/>
      <c r="K55" s="41" t="s">
        <v>404</v>
      </c>
    </row>
    <row r="56" spans="2:11">
      <c r="B56" s="33">
        <v>12</v>
      </c>
      <c r="E56" s="41"/>
      <c r="F56" s="41"/>
      <c r="G56" s="41"/>
      <c r="H56" s="41"/>
      <c r="K56" s="41" t="s">
        <v>405</v>
      </c>
    </row>
    <row r="57" spans="2:11">
      <c r="B57" s="33">
        <v>13</v>
      </c>
      <c r="E57" s="41"/>
      <c r="F57" s="41"/>
      <c r="G57" s="41"/>
      <c r="H57" s="40"/>
      <c r="K57" s="41" t="s">
        <v>406</v>
      </c>
    </row>
    <row r="58" spans="2:11">
      <c r="B58" s="33">
        <v>14</v>
      </c>
      <c r="E58" s="40"/>
      <c r="F58" s="40"/>
      <c r="G58" s="40"/>
    </row>
    <row r="59" spans="2:11">
      <c r="B59" s="33">
        <v>15</v>
      </c>
    </row>
    <row r="60" spans="2:11">
      <c r="B60" s="33">
        <v>16</v>
      </c>
    </row>
    <row r="61" spans="2:11">
      <c r="B61" s="33">
        <v>17</v>
      </c>
    </row>
  </sheetData>
  <mergeCells count="12">
    <mergeCell ref="F43:G43"/>
    <mergeCell ref="B26:B28"/>
    <mergeCell ref="B33:B34"/>
    <mergeCell ref="C3:C5"/>
    <mergeCell ref="B24:B25"/>
    <mergeCell ref="B15:B16"/>
    <mergeCell ref="B17:B18"/>
    <mergeCell ref="B22:B23"/>
    <mergeCell ref="B31:B32"/>
    <mergeCell ref="B19:B21"/>
    <mergeCell ref="B12:B14"/>
    <mergeCell ref="B37:B38"/>
  </mergeCells>
  <phoneticPr fontId="1"/>
  <conditionalFormatting sqref="B16 B15:C15">
    <cfRule type="expression" dxfId="6" priority="6" stopIfTrue="1">
      <formula>#REF!=0</formula>
    </cfRule>
  </conditionalFormatting>
  <conditionalFormatting sqref="B18 B17:C17">
    <cfRule type="expression" dxfId="5" priority="4" stopIfTrue="1">
      <formula>#REF!=0</formula>
    </cfRule>
  </conditionalFormatting>
  <conditionalFormatting sqref="B19:C19">
    <cfRule type="expression" dxfId="4" priority="3" stopIfTrue="1">
      <formula>#REF!=0</formula>
    </cfRule>
  </conditionalFormatting>
  <conditionalFormatting sqref="B23 B22:C22">
    <cfRule type="expression" dxfId="3" priority="2" stopIfTrue="1">
      <formula>#REF!=0</formula>
    </cfRule>
  </conditionalFormatting>
  <conditionalFormatting sqref="B12:C12">
    <cfRule type="expression" dxfId="2" priority="1" stopIfTrue="1">
      <formula>#REF!=0</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S135"/>
  <sheetViews>
    <sheetView view="pageBreakPreview" topLeftCell="AF7" zoomScaleNormal="100" zoomScaleSheetLayoutView="100" workbookViewId="0">
      <selection activeCell="AT15" sqref="AT15:AT18"/>
    </sheetView>
  </sheetViews>
  <sheetFormatPr defaultRowHeight="10.5"/>
  <cols>
    <col min="1" max="1" width="5.625" style="20" customWidth="1"/>
    <col min="2" max="2" width="5.375" style="20" customWidth="1"/>
    <col min="3" max="3" width="4.5" style="20" bestFit="1" customWidth="1"/>
    <col min="4" max="4" width="7.5" style="20" customWidth="1"/>
    <col min="5" max="5" width="2.25" style="10" customWidth="1"/>
    <col min="6" max="6" width="6.875" style="19" customWidth="1"/>
    <col min="7" max="7" width="8.125" style="119" customWidth="1"/>
    <col min="8" max="8" width="6.875" style="19" customWidth="1"/>
    <col min="9" max="9" width="8.125" style="119" customWidth="1"/>
    <col min="10" max="10" width="2.25" style="68" customWidth="1"/>
    <col min="11" max="11" width="6.25" style="19" customWidth="1"/>
    <col min="12" max="12" width="6.25" style="119" customWidth="1"/>
    <col min="13" max="13" width="7.625" style="21" customWidth="1"/>
    <col min="14" max="14" width="6.25" style="19" customWidth="1"/>
    <col min="15" max="15" width="6.25" style="119" customWidth="1"/>
    <col min="16" max="16" width="7.625" style="21" customWidth="1"/>
    <col min="17" max="17" width="2.25" style="68" customWidth="1"/>
    <col min="18" max="18" width="8" style="19" customWidth="1"/>
    <col min="19" max="19" width="11.5" style="19" bestFit="1" customWidth="1"/>
    <col min="20" max="20" width="8.125" style="22" bestFit="1" customWidth="1"/>
    <col min="21" max="21" width="4.625" style="22" customWidth="1"/>
    <col min="22" max="22" width="8.125" style="22" customWidth="1"/>
    <col min="23" max="23" width="2.25" style="21" customWidth="1"/>
    <col min="24" max="24" width="1.125" style="68" customWidth="1"/>
    <col min="25" max="25" width="12.75" style="19" customWidth="1"/>
    <col min="26" max="26" width="9.875" style="19" customWidth="1"/>
    <col min="27" max="27" width="2.25" style="68" customWidth="1"/>
    <col min="28" max="28" width="11.25" style="22" customWidth="1"/>
    <col min="29" max="29" width="1.125" style="22" customWidth="1"/>
    <col min="30" max="30" width="2.25" style="68" customWidth="1"/>
    <col min="31" max="31" width="10.25" style="22" customWidth="1"/>
    <col min="32" max="32" width="2.25" style="21" customWidth="1"/>
    <col min="33" max="33" width="5.625" style="19" customWidth="1"/>
    <col min="34" max="34" width="2.25" style="68" customWidth="1"/>
    <col min="35" max="35" width="6.875" style="22" customWidth="1"/>
    <col min="36" max="36" width="2.25" style="19" customWidth="1"/>
    <col min="37" max="38" width="6.125" style="19" customWidth="1"/>
    <col min="39" max="39" width="2.25" style="19" customWidth="1"/>
    <col min="40" max="40" width="5.25" style="23" customWidth="1"/>
    <col min="41" max="41" width="5.75" style="19" customWidth="1"/>
    <col min="42" max="42" width="5.875" style="19" customWidth="1"/>
    <col min="43" max="43" width="2.25" style="21" customWidth="1"/>
    <col min="44" max="44" width="6.625" style="19" customWidth="1"/>
    <col min="45" max="45" width="2.25" style="21" customWidth="1"/>
    <col min="46" max="46" width="11.5" style="19" customWidth="1"/>
    <col min="47" max="47" width="2.25" style="21" customWidth="1"/>
    <col min="48" max="48" width="5.5" style="19" customWidth="1"/>
    <col min="49" max="49" width="2.25" style="68" customWidth="1"/>
    <col min="50" max="50" width="12.375" style="19" bestFit="1" customWidth="1"/>
    <col min="51" max="51" width="2.25" style="21" customWidth="1"/>
    <col min="52" max="55" width="10.25" style="19" customWidth="1"/>
    <col min="56" max="56" width="2.25" style="21" customWidth="1"/>
    <col min="57" max="57" width="15.5" style="19" bestFit="1" customWidth="1"/>
    <col min="58" max="59" width="6.25" style="19" customWidth="1"/>
    <col min="60" max="71" width="9" style="100"/>
    <col min="72" max="289" width="9" style="20"/>
    <col min="290" max="290" width="1.75" style="20" customWidth="1"/>
    <col min="291" max="291" width="2.5" style="20" customWidth="1"/>
    <col min="292" max="292" width="3.625" style="20" customWidth="1"/>
    <col min="293" max="293" width="2.75" style="20" customWidth="1"/>
    <col min="294" max="294" width="0.875" style="20" customWidth="1"/>
    <col min="295" max="295" width="1.25" style="20" customWidth="1"/>
    <col min="296" max="296" width="5.375" style="20" customWidth="1"/>
    <col min="297" max="297" width="6.5" style="20" customWidth="1"/>
    <col min="298" max="298" width="4.125" style="20" customWidth="1"/>
    <col min="299" max="299" width="7.875" style="20" customWidth="1"/>
    <col min="300" max="300" width="8.75" style="20" customWidth="1"/>
    <col min="301" max="304" width="6.25" style="20" customWidth="1"/>
    <col min="305" max="305" width="4.875" style="20" customWidth="1"/>
    <col min="306" max="306" width="2.5" style="20" customWidth="1"/>
    <col min="307" max="307" width="4.875" style="20" customWidth="1"/>
    <col min="308" max="545" width="9" style="20"/>
    <col min="546" max="546" width="1.75" style="20" customWidth="1"/>
    <col min="547" max="547" width="2.5" style="20" customWidth="1"/>
    <col min="548" max="548" width="3.625" style="20" customWidth="1"/>
    <col min="549" max="549" width="2.75" style="20" customWidth="1"/>
    <col min="550" max="550" width="0.875" style="20" customWidth="1"/>
    <col min="551" max="551" width="1.25" style="20" customWidth="1"/>
    <col min="552" max="552" width="5.375" style="20" customWidth="1"/>
    <col min="553" max="553" width="6.5" style="20" customWidth="1"/>
    <col min="554" max="554" width="4.125" style="20" customWidth="1"/>
    <col min="555" max="555" width="7.875" style="20" customWidth="1"/>
    <col min="556" max="556" width="8.75" style="20" customWidth="1"/>
    <col min="557" max="560" width="6.25" style="20" customWidth="1"/>
    <col min="561" max="561" width="4.875" style="20" customWidth="1"/>
    <col min="562" max="562" width="2.5" style="20" customWidth="1"/>
    <col min="563" max="563" width="4.875" style="20" customWidth="1"/>
    <col min="564" max="801" width="9" style="20"/>
    <col min="802" max="802" width="1.75" style="20" customWidth="1"/>
    <col min="803" max="803" width="2.5" style="20" customWidth="1"/>
    <col min="804" max="804" width="3.625" style="20" customWidth="1"/>
    <col min="805" max="805" width="2.75" style="20" customWidth="1"/>
    <col min="806" max="806" width="0.875" style="20" customWidth="1"/>
    <col min="807" max="807" width="1.25" style="20" customWidth="1"/>
    <col min="808" max="808" width="5.375" style="20" customWidth="1"/>
    <col min="809" max="809" width="6.5" style="20" customWidth="1"/>
    <col min="810" max="810" width="4.125" style="20" customWidth="1"/>
    <col min="811" max="811" width="7.875" style="20" customWidth="1"/>
    <col min="812" max="812" width="8.75" style="20" customWidth="1"/>
    <col min="813" max="816" width="6.25" style="20" customWidth="1"/>
    <col min="817" max="817" width="4.875" style="20" customWidth="1"/>
    <col min="818" max="818" width="2.5" style="20" customWidth="1"/>
    <col min="819" max="819" width="4.875" style="20" customWidth="1"/>
    <col min="820" max="1057" width="9" style="20"/>
    <col min="1058" max="1058" width="1.75" style="20" customWidth="1"/>
    <col min="1059" max="1059" width="2.5" style="20" customWidth="1"/>
    <col min="1060" max="1060" width="3.625" style="20" customWidth="1"/>
    <col min="1061" max="1061" width="2.75" style="20" customWidth="1"/>
    <col min="1062" max="1062" width="0.875" style="20" customWidth="1"/>
    <col min="1063" max="1063" width="1.25" style="20" customWidth="1"/>
    <col min="1064" max="1064" width="5.375" style="20" customWidth="1"/>
    <col min="1065" max="1065" width="6.5" style="20" customWidth="1"/>
    <col min="1066" max="1066" width="4.125" style="20" customWidth="1"/>
    <col min="1067" max="1067" width="7.875" style="20" customWidth="1"/>
    <col min="1068" max="1068" width="8.75" style="20" customWidth="1"/>
    <col min="1069" max="1072" width="6.25" style="20" customWidth="1"/>
    <col min="1073" max="1073" width="4.875" style="20" customWidth="1"/>
    <col min="1074" max="1074" width="2.5" style="20" customWidth="1"/>
    <col min="1075" max="1075" width="4.875" style="20" customWidth="1"/>
    <col min="1076" max="1313" width="9" style="20"/>
    <col min="1314" max="1314" width="1.75" style="20" customWidth="1"/>
    <col min="1315" max="1315" width="2.5" style="20" customWidth="1"/>
    <col min="1316" max="1316" width="3.625" style="20" customWidth="1"/>
    <col min="1317" max="1317" width="2.75" style="20" customWidth="1"/>
    <col min="1318" max="1318" width="0.875" style="20" customWidth="1"/>
    <col min="1319" max="1319" width="1.25" style="20" customWidth="1"/>
    <col min="1320" max="1320" width="5.375" style="20" customWidth="1"/>
    <col min="1321" max="1321" width="6.5" style="20" customWidth="1"/>
    <col min="1322" max="1322" width="4.125" style="20" customWidth="1"/>
    <col min="1323" max="1323" width="7.875" style="20" customWidth="1"/>
    <col min="1324" max="1324" width="8.75" style="20" customWidth="1"/>
    <col min="1325" max="1328" width="6.25" style="20" customWidth="1"/>
    <col min="1329" max="1329" width="4.875" style="20" customWidth="1"/>
    <col min="1330" max="1330" width="2.5" style="20" customWidth="1"/>
    <col min="1331" max="1331" width="4.875" style="20" customWidth="1"/>
    <col min="1332" max="1569" width="9" style="20"/>
    <col min="1570" max="1570" width="1.75" style="20" customWidth="1"/>
    <col min="1571" max="1571" width="2.5" style="20" customWidth="1"/>
    <col min="1572" max="1572" width="3.625" style="20" customWidth="1"/>
    <col min="1573" max="1573" width="2.75" style="20" customWidth="1"/>
    <col min="1574" max="1574" width="0.875" style="20" customWidth="1"/>
    <col min="1575" max="1575" width="1.25" style="20" customWidth="1"/>
    <col min="1576" max="1576" width="5.375" style="20" customWidth="1"/>
    <col min="1577" max="1577" width="6.5" style="20" customWidth="1"/>
    <col min="1578" max="1578" width="4.125" style="20" customWidth="1"/>
    <col min="1579" max="1579" width="7.875" style="20" customWidth="1"/>
    <col min="1580" max="1580" width="8.75" style="20" customWidth="1"/>
    <col min="1581" max="1584" width="6.25" style="20" customWidth="1"/>
    <col min="1585" max="1585" width="4.875" style="20" customWidth="1"/>
    <col min="1586" max="1586" width="2.5" style="20" customWidth="1"/>
    <col min="1587" max="1587" width="4.875" style="20" customWidth="1"/>
    <col min="1588" max="1825" width="9" style="20"/>
    <col min="1826" max="1826" width="1.75" style="20" customWidth="1"/>
    <col min="1827" max="1827" width="2.5" style="20" customWidth="1"/>
    <col min="1828" max="1828" width="3.625" style="20" customWidth="1"/>
    <col min="1829" max="1829" width="2.75" style="20" customWidth="1"/>
    <col min="1830" max="1830" width="0.875" style="20" customWidth="1"/>
    <col min="1831" max="1831" width="1.25" style="20" customWidth="1"/>
    <col min="1832" max="1832" width="5.375" style="20" customWidth="1"/>
    <col min="1833" max="1833" width="6.5" style="20" customWidth="1"/>
    <col min="1834" max="1834" width="4.125" style="20" customWidth="1"/>
    <col min="1835" max="1835" width="7.875" style="20" customWidth="1"/>
    <col min="1836" max="1836" width="8.75" style="20" customWidth="1"/>
    <col min="1837" max="1840" width="6.25" style="20" customWidth="1"/>
    <col min="1841" max="1841" width="4.875" style="20" customWidth="1"/>
    <col min="1842" max="1842" width="2.5" style="20" customWidth="1"/>
    <col min="1843" max="1843" width="4.875" style="20" customWidth="1"/>
    <col min="1844" max="2081" width="9" style="20"/>
    <col min="2082" max="2082" width="1.75" style="20" customWidth="1"/>
    <col min="2083" max="2083" width="2.5" style="20" customWidth="1"/>
    <col min="2084" max="2084" width="3.625" style="20" customWidth="1"/>
    <col min="2085" max="2085" width="2.75" style="20" customWidth="1"/>
    <col min="2086" max="2086" width="0.875" style="20" customWidth="1"/>
    <col min="2087" max="2087" width="1.25" style="20" customWidth="1"/>
    <col min="2088" max="2088" width="5.375" style="20" customWidth="1"/>
    <col min="2089" max="2089" width="6.5" style="20" customWidth="1"/>
    <col min="2090" max="2090" width="4.125" style="20" customWidth="1"/>
    <col min="2091" max="2091" width="7.875" style="20" customWidth="1"/>
    <col min="2092" max="2092" width="8.75" style="20" customWidth="1"/>
    <col min="2093" max="2096" width="6.25" style="20" customWidth="1"/>
    <col min="2097" max="2097" width="4.875" style="20" customWidth="1"/>
    <col min="2098" max="2098" width="2.5" style="20" customWidth="1"/>
    <col min="2099" max="2099" width="4.875" style="20" customWidth="1"/>
    <col min="2100" max="2337" width="9" style="20"/>
    <col min="2338" max="2338" width="1.75" style="20" customWidth="1"/>
    <col min="2339" max="2339" width="2.5" style="20" customWidth="1"/>
    <col min="2340" max="2340" width="3.625" style="20" customWidth="1"/>
    <col min="2341" max="2341" width="2.75" style="20" customWidth="1"/>
    <col min="2342" max="2342" width="0.875" style="20" customWidth="1"/>
    <col min="2343" max="2343" width="1.25" style="20" customWidth="1"/>
    <col min="2344" max="2344" width="5.375" style="20" customWidth="1"/>
    <col min="2345" max="2345" width="6.5" style="20" customWidth="1"/>
    <col min="2346" max="2346" width="4.125" style="20" customWidth="1"/>
    <col min="2347" max="2347" width="7.875" style="20" customWidth="1"/>
    <col min="2348" max="2348" width="8.75" style="20" customWidth="1"/>
    <col min="2349" max="2352" width="6.25" style="20" customWidth="1"/>
    <col min="2353" max="2353" width="4.875" style="20" customWidth="1"/>
    <col min="2354" max="2354" width="2.5" style="20" customWidth="1"/>
    <col min="2355" max="2355" width="4.875" style="20" customWidth="1"/>
    <col min="2356" max="2593" width="9" style="20"/>
    <col min="2594" max="2594" width="1.75" style="20" customWidth="1"/>
    <col min="2595" max="2595" width="2.5" style="20" customWidth="1"/>
    <col min="2596" max="2596" width="3.625" style="20" customWidth="1"/>
    <col min="2597" max="2597" width="2.75" style="20" customWidth="1"/>
    <col min="2598" max="2598" width="0.875" style="20" customWidth="1"/>
    <col min="2599" max="2599" width="1.25" style="20" customWidth="1"/>
    <col min="2600" max="2600" width="5.375" style="20" customWidth="1"/>
    <col min="2601" max="2601" width="6.5" style="20" customWidth="1"/>
    <col min="2602" max="2602" width="4.125" style="20" customWidth="1"/>
    <col min="2603" max="2603" width="7.875" style="20" customWidth="1"/>
    <col min="2604" max="2604" width="8.75" style="20" customWidth="1"/>
    <col min="2605" max="2608" width="6.25" style="20" customWidth="1"/>
    <col min="2609" max="2609" width="4.875" style="20" customWidth="1"/>
    <col min="2610" max="2610" width="2.5" style="20" customWidth="1"/>
    <col min="2611" max="2611" width="4.875" style="20" customWidth="1"/>
    <col min="2612" max="2849" width="9" style="20"/>
    <col min="2850" max="2850" width="1.75" style="20" customWidth="1"/>
    <col min="2851" max="2851" width="2.5" style="20" customWidth="1"/>
    <col min="2852" max="2852" width="3.625" style="20" customWidth="1"/>
    <col min="2853" max="2853" width="2.75" style="20" customWidth="1"/>
    <col min="2854" max="2854" width="0.875" style="20" customWidth="1"/>
    <col min="2855" max="2855" width="1.25" style="20" customWidth="1"/>
    <col min="2856" max="2856" width="5.375" style="20" customWidth="1"/>
    <col min="2857" max="2857" width="6.5" style="20" customWidth="1"/>
    <col min="2858" max="2858" width="4.125" style="20" customWidth="1"/>
    <col min="2859" max="2859" width="7.875" style="20" customWidth="1"/>
    <col min="2860" max="2860" width="8.75" style="20" customWidth="1"/>
    <col min="2861" max="2864" width="6.25" style="20" customWidth="1"/>
    <col min="2865" max="2865" width="4.875" style="20" customWidth="1"/>
    <col min="2866" max="2866" width="2.5" style="20" customWidth="1"/>
    <col min="2867" max="2867" width="4.875" style="20" customWidth="1"/>
    <col min="2868" max="3105" width="9" style="20"/>
    <col min="3106" max="3106" width="1.75" style="20" customWidth="1"/>
    <col min="3107" max="3107" width="2.5" style="20" customWidth="1"/>
    <col min="3108" max="3108" width="3.625" style="20" customWidth="1"/>
    <col min="3109" max="3109" width="2.75" style="20" customWidth="1"/>
    <col min="3110" max="3110" width="0.875" style="20" customWidth="1"/>
    <col min="3111" max="3111" width="1.25" style="20" customWidth="1"/>
    <col min="3112" max="3112" width="5.375" style="20" customWidth="1"/>
    <col min="3113" max="3113" width="6.5" style="20" customWidth="1"/>
    <col min="3114" max="3114" width="4.125" style="20" customWidth="1"/>
    <col min="3115" max="3115" width="7.875" style="20" customWidth="1"/>
    <col min="3116" max="3116" width="8.75" style="20" customWidth="1"/>
    <col min="3117" max="3120" width="6.25" style="20" customWidth="1"/>
    <col min="3121" max="3121" width="4.875" style="20" customWidth="1"/>
    <col min="3122" max="3122" width="2.5" style="20" customWidth="1"/>
    <col min="3123" max="3123" width="4.875" style="20" customWidth="1"/>
    <col min="3124" max="3361" width="9" style="20"/>
    <col min="3362" max="3362" width="1.75" style="20" customWidth="1"/>
    <col min="3363" max="3363" width="2.5" style="20" customWidth="1"/>
    <col min="3364" max="3364" width="3.625" style="20" customWidth="1"/>
    <col min="3365" max="3365" width="2.75" style="20" customWidth="1"/>
    <col min="3366" max="3366" width="0.875" style="20" customWidth="1"/>
    <col min="3367" max="3367" width="1.25" style="20" customWidth="1"/>
    <col min="3368" max="3368" width="5.375" style="20" customWidth="1"/>
    <col min="3369" max="3369" width="6.5" style="20" customWidth="1"/>
    <col min="3370" max="3370" width="4.125" style="20" customWidth="1"/>
    <col min="3371" max="3371" width="7.875" style="20" customWidth="1"/>
    <col min="3372" max="3372" width="8.75" style="20" customWidth="1"/>
    <col min="3373" max="3376" width="6.25" style="20" customWidth="1"/>
    <col min="3377" max="3377" width="4.875" style="20" customWidth="1"/>
    <col min="3378" max="3378" width="2.5" style="20" customWidth="1"/>
    <col min="3379" max="3379" width="4.875" style="20" customWidth="1"/>
    <col min="3380" max="3617" width="9" style="20"/>
    <col min="3618" max="3618" width="1.75" style="20" customWidth="1"/>
    <col min="3619" max="3619" width="2.5" style="20" customWidth="1"/>
    <col min="3620" max="3620" width="3.625" style="20" customWidth="1"/>
    <col min="3621" max="3621" width="2.75" style="20" customWidth="1"/>
    <col min="3622" max="3622" width="0.875" style="20" customWidth="1"/>
    <col min="3623" max="3623" width="1.25" style="20" customWidth="1"/>
    <col min="3624" max="3624" width="5.375" style="20" customWidth="1"/>
    <col min="3625" max="3625" width="6.5" style="20" customWidth="1"/>
    <col min="3626" max="3626" width="4.125" style="20" customWidth="1"/>
    <col min="3627" max="3627" width="7.875" style="20" customWidth="1"/>
    <col min="3628" max="3628" width="8.75" style="20" customWidth="1"/>
    <col min="3629" max="3632" width="6.25" style="20" customWidth="1"/>
    <col min="3633" max="3633" width="4.875" style="20" customWidth="1"/>
    <col min="3634" max="3634" width="2.5" style="20" customWidth="1"/>
    <col min="3635" max="3635" width="4.875" style="20" customWidth="1"/>
    <col min="3636" max="3873" width="9" style="20"/>
    <col min="3874" max="3874" width="1.75" style="20" customWidth="1"/>
    <col min="3875" max="3875" width="2.5" style="20" customWidth="1"/>
    <col min="3876" max="3876" width="3.625" style="20" customWidth="1"/>
    <col min="3877" max="3877" width="2.75" style="20" customWidth="1"/>
    <col min="3878" max="3878" width="0.875" style="20" customWidth="1"/>
    <col min="3879" max="3879" width="1.25" style="20" customWidth="1"/>
    <col min="3880" max="3880" width="5.375" style="20" customWidth="1"/>
    <col min="3881" max="3881" width="6.5" style="20" customWidth="1"/>
    <col min="3882" max="3882" width="4.125" style="20" customWidth="1"/>
    <col min="3883" max="3883" width="7.875" style="20" customWidth="1"/>
    <col min="3884" max="3884" width="8.75" style="20" customWidth="1"/>
    <col min="3885" max="3888" width="6.25" style="20" customWidth="1"/>
    <col min="3889" max="3889" width="4.875" style="20" customWidth="1"/>
    <col min="3890" max="3890" width="2.5" style="20" customWidth="1"/>
    <col min="3891" max="3891" width="4.875" style="20" customWidth="1"/>
    <col min="3892" max="4129" width="9" style="20"/>
    <col min="4130" max="4130" width="1.75" style="20" customWidth="1"/>
    <col min="4131" max="4131" width="2.5" style="20" customWidth="1"/>
    <col min="4132" max="4132" width="3.625" style="20" customWidth="1"/>
    <col min="4133" max="4133" width="2.75" style="20" customWidth="1"/>
    <col min="4134" max="4134" width="0.875" style="20" customWidth="1"/>
    <col min="4135" max="4135" width="1.25" style="20" customWidth="1"/>
    <col min="4136" max="4136" width="5.375" style="20" customWidth="1"/>
    <col min="4137" max="4137" width="6.5" style="20" customWidth="1"/>
    <col min="4138" max="4138" width="4.125" style="20" customWidth="1"/>
    <col min="4139" max="4139" width="7.875" style="20" customWidth="1"/>
    <col min="4140" max="4140" width="8.75" style="20" customWidth="1"/>
    <col min="4141" max="4144" width="6.25" style="20" customWidth="1"/>
    <col min="4145" max="4145" width="4.875" style="20" customWidth="1"/>
    <col min="4146" max="4146" width="2.5" style="20" customWidth="1"/>
    <col min="4147" max="4147" width="4.875" style="20" customWidth="1"/>
    <col min="4148" max="4385" width="9" style="20"/>
    <col min="4386" max="4386" width="1.75" style="20" customWidth="1"/>
    <col min="4387" max="4387" width="2.5" style="20" customWidth="1"/>
    <col min="4388" max="4388" width="3.625" style="20" customWidth="1"/>
    <col min="4389" max="4389" width="2.75" style="20" customWidth="1"/>
    <col min="4390" max="4390" width="0.875" style="20" customWidth="1"/>
    <col min="4391" max="4391" width="1.25" style="20" customWidth="1"/>
    <col min="4392" max="4392" width="5.375" style="20" customWidth="1"/>
    <col min="4393" max="4393" width="6.5" style="20" customWidth="1"/>
    <col min="4394" max="4394" width="4.125" style="20" customWidth="1"/>
    <col min="4395" max="4395" width="7.875" style="20" customWidth="1"/>
    <col min="4396" max="4396" width="8.75" style="20" customWidth="1"/>
    <col min="4397" max="4400" width="6.25" style="20" customWidth="1"/>
    <col min="4401" max="4401" width="4.875" style="20" customWidth="1"/>
    <col min="4402" max="4402" width="2.5" style="20" customWidth="1"/>
    <col min="4403" max="4403" width="4.875" style="20" customWidth="1"/>
    <col min="4404" max="4641" width="9" style="20"/>
    <col min="4642" max="4642" width="1.75" style="20" customWidth="1"/>
    <col min="4643" max="4643" width="2.5" style="20" customWidth="1"/>
    <col min="4644" max="4644" width="3.625" style="20" customWidth="1"/>
    <col min="4645" max="4645" width="2.75" style="20" customWidth="1"/>
    <col min="4646" max="4646" width="0.875" style="20" customWidth="1"/>
    <col min="4647" max="4647" width="1.25" style="20" customWidth="1"/>
    <col min="4648" max="4648" width="5.375" style="20" customWidth="1"/>
    <col min="4649" max="4649" width="6.5" style="20" customWidth="1"/>
    <col min="4650" max="4650" width="4.125" style="20" customWidth="1"/>
    <col min="4651" max="4651" width="7.875" style="20" customWidth="1"/>
    <col min="4652" max="4652" width="8.75" style="20" customWidth="1"/>
    <col min="4653" max="4656" width="6.25" style="20" customWidth="1"/>
    <col min="4657" max="4657" width="4.875" style="20" customWidth="1"/>
    <col min="4658" max="4658" width="2.5" style="20" customWidth="1"/>
    <col min="4659" max="4659" width="4.875" style="20" customWidth="1"/>
    <col min="4660" max="4897" width="9" style="20"/>
    <col min="4898" max="4898" width="1.75" style="20" customWidth="1"/>
    <col min="4899" max="4899" width="2.5" style="20" customWidth="1"/>
    <col min="4900" max="4900" width="3.625" style="20" customWidth="1"/>
    <col min="4901" max="4901" width="2.75" style="20" customWidth="1"/>
    <col min="4902" max="4902" width="0.875" style="20" customWidth="1"/>
    <col min="4903" max="4903" width="1.25" style="20" customWidth="1"/>
    <col min="4904" max="4904" width="5.375" style="20" customWidth="1"/>
    <col min="4905" max="4905" width="6.5" style="20" customWidth="1"/>
    <col min="4906" max="4906" width="4.125" style="20" customWidth="1"/>
    <col min="4907" max="4907" width="7.875" style="20" customWidth="1"/>
    <col min="4908" max="4908" width="8.75" style="20" customWidth="1"/>
    <col min="4909" max="4912" width="6.25" style="20" customWidth="1"/>
    <col min="4913" max="4913" width="4.875" style="20" customWidth="1"/>
    <col min="4914" max="4914" width="2.5" style="20" customWidth="1"/>
    <col min="4915" max="4915" width="4.875" style="20" customWidth="1"/>
    <col min="4916" max="5153" width="9" style="20"/>
    <col min="5154" max="5154" width="1.75" style="20" customWidth="1"/>
    <col min="5155" max="5155" width="2.5" style="20" customWidth="1"/>
    <col min="5156" max="5156" width="3.625" style="20" customWidth="1"/>
    <col min="5157" max="5157" width="2.75" style="20" customWidth="1"/>
    <col min="5158" max="5158" width="0.875" style="20" customWidth="1"/>
    <col min="5159" max="5159" width="1.25" style="20" customWidth="1"/>
    <col min="5160" max="5160" width="5.375" style="20" customWidth="1"/>
    <col min="5161" max="5161" width="6.5" style="20" customWidth="1"/>
    <col min="5162" max="5162" width="4.125" style="20" customWidth="1"/>
    <col min="5163" max="5163" width="7.875" style="20" customWidth="1"/>
    <col min="5164" max="5164" width="8.75" style="20" customWidth="1"/>
    <col min="5165" max="5168" width="6.25" style="20" customWidth="1"/>
    <col min="5169" max="5169" width="4.875" style="20" customWidth="1"/>
    <col min="5170" max="5170" width="2.5" style="20" customWidth="1"/>
    <col min="5171" max="5171" width="4.875" style="20" customWidth="1"/>
    <col min="5172" max="5409" width="9" style="20"/>
    <col min="5410" max="5410" width="1.75" style="20" customWidth="1"/>
    <col min="5411" max="5411" width="2.5" style="20" customWidth="1"/>
    <col min="5412" max="5412" width="3.625" style="20" customWidth="1"/>
    <col min="5413" max="5413" width="2.75" style="20" customWidth="1"/>
    <col min="5414" max="5414" width="0.875" style="20" customWidth="1"/>
    <col min="5415" max="5415" width="1.25" style="20" customWidth="1"/>
    <col min="5416" max="5416" width="5.375" style="20" customWidth="1"/>
    <col min="5417" max="5417" width="6.5" style="20" customWidth="1"/>
    <col min="5418" max="5418" width="4.125" style="20" customWidth="1"/>
    <col min="5419" max="5419" width="7.875" style="20" customWidth="1"/>
    <col min="5420" max="5420" width="8.75" style="20" customWidth="1"/>
    <col min="5421" max="5424" width="6.25" style="20" customWidth="1"/>
    <col min="5425" max="5425" width="4.875" style="20" customWidth="1"/>
    <col min="5426" max="5426" width="2.5" style="20" customWidth="1"/>
    <col min="5427" max="5427" width="4.875" style="20" customWidth="1"/>
    <col min="5428" max="5665" width="9" style="20"/>
    <col min="5666" max="5666" width="1.75" style="20" customWidth="1"/>
    <col min="5667" max="5667" width="2.5" style="20" customWidth="1"/>
    <col min="5668" max="5668" width="3.625" style="20" customWidth="1"/>
    <col min="5669" max="5669" width="2.75" style="20" customWidth="1"/>
    <col min="5670" max="5670" width="0.875" style="20" customWidth="1"/>
    <col min="5671" max="5671" width="1.25" style="20" customWidth="1"/>
    <col min="5672" max="5672" width="5.375" style="20" customWidth="1"/>
    <col min="5673" max="5673" width="6.5" style="20" customWidth="1"/>
    <col min="5674" max="5674" width="4.125" style="20" customWidth="1"/>
    <col min="5675" max="5675" width="7.875" style="20" customWidth="1"/>
    <col min="5676" max="5676" width="8.75" style="20" customWidth="1"/>
    <col min="5677" max="5680" width="6.25" style="20" customWidth="1"/>
    <col min="5681" max="5681" width="4.875" style="20" customWidth="1"/>
    <col min="5682" max="5682" width="2.5" style="20" customWidth="1"/>
    <col min="5683" max="5683" width="4.875" style="20" customWidth="1"/>
    <col min="5684" max="5921" width="9" style="20"/>
    <col min="5922" max="5922" width="1.75" style="20" customWidth="1"/>
    <col min="5923" max="5923" width="2.5" style="20" customWidth="1"/>
    <col min="5924" max="5924" width="3.625" style="20" customWidth="1"/>
    <col min="5925" max="5925" width="2.75" style="20" customWidth="1"/>
    <col min="5926" max="5926" width="0.875" style="20" customWidth="1"/>
    <col min="5927" max="5927" width="1.25" style="20" customWidth="1"/>
    <col min="5928" max="5928" width="5.375" style="20" customWidth="1"/>
    <col min="5929" max="5929" width="6.5" style="20" customWidth="1"/>
    <col min="5930" max="5930" width="4.125" style="20" customWidth="1"/>
    <col min="5931" max="5931" width="7.875" style="20" customWidth="1"/>
    <col min="5932" max="5932" width="8.75" style="20" customWidth="1"/>
    <col min="5933" max="5936" width="6.25" style="20" customWidth="1"/>
    <col min="5937" max="5937" width="4.875" style="20" customWidth="1"/>
    <col min="5938" max="5938" width="2.5" style="20" customWidth="1"/>
    <col min="5939" max="5939" width="4.875" style="20" customWidth="1"/>
    <col min="5940" max="6177" width="9" style="20"/>
    <col min="6178" max="6178" width="1.75" style="20" customWidth="1"/>
    <col min="6179" max="6179" width="2.5" style="20" customWidth="1"/>
    <col min="6180" max="6180" width="3.625" style="20" customWidth="1"/>
    <col min="6181" max="6181" width="2.75" style="20" customWidth="1"/>
    <col min="6182" max="6182" width="0.875" style="20" customWidth="1"/>
    <col min="6183" max="6183" width="1.25" style="20" customWidth="1"/>
    <col min="6184" max="6184" width="5.375" style="20" customWidth="1"/>
    <col min="6185" max="6185" width="6.5" style="20" customWidth="1"/>
    <col min="6186" max="6186" width="4.125" style="20" customWidth="1"/>
    <col min="6187" max="6187" width="7.875" style="20" customWidth="1"/>
    <col min="6188" max="6188" width="8.75" style="20" customWidth="1"/>
    <col min="6189" max="6192" width="6.25" style="20" customWidth="1"/>
    <col min="6193" max="6193" width="4.875" style="20" customWidth="1"/>
    <col min="6194" max="6194" width="2.5" style="20" customWidth="1"/>
    <col min="6195" max="6195" width="4.875" style="20" customWidth="1"/>
    <col min="6196" max="6433" width="9" style="20"/>
    <col min="6434" max="6434" width="1.75" style="20" customWidth="1"/>
    <col min="6435" max="6435" width="2.5" style="20" customWidth="1"/>
    <col min="6436" max="6436" width="3.625" style="20" customWidth="1"/>
    <col min="6437" max="6437" width="2.75" style="20" customWidth="1"/>
    <col min="6438" max="6438" width="0.875" style="20" customWidth="1"/>
    <col min="6439" max="6439" width="1.25" style="20" customWidth="1"/>
    <col min="6440" max="6440" width="5.375" style="20" customWidth="1"/>
    <col min="6441" max="6441" width="6.5" style="20" customWidth="1"/>
    <col min="6442" max="6442" width="4.125" style="20" customWidth="1"/>
    <col min="6443" max="6443" width="7.875" style="20" customWidth="1"/>
    <col min="6444" max="6444" width="8.75" style="20" customWidth="1"/>
    <col min="6445" max="6448" width="6.25" style="20" customWidth="1"/>
    <col min="6449" max="6449" width="4.875" style="20" customWidth="1"/>
    <col min="6450" max="6450" width="2.5" style="20" customWidth="1"/>
    <col min="6451" max="6451" width="4.875" style="20" customWidth="1"/>
    <col min="6452" max="6689" width="9" style="20"/>
    <col min="6690" max="6690" width="1.75" style="20" customWidth="1"/>
    <col min="6691" max="6691" width="2.5" style="20" customWidth="1"/>
    <col min="6692" max="6692" width="3.625" style="20" customWidth="1"/>
    <col min="6693" max="6693" width="2.75" style="20" customWidth="1"/>
    <col min="6694" max="6694" width="0.875" style="20" customWidth="1"/>
    <col min="6695" max="6695" width="1.25" style="20" customWidth="1"/>
    <col min="6696" max="6696" width="5.375" style="20" customWidth="1"/>
    <col min="6697" max="6697" width="6.5" style="20" customWidth="1"/>
    <col min="6698" max="6698" width="4.125" style="20" customWidth="1"/>
    <col min="6699" max="6699" width="7.875" style="20" customWidth="1"/>
    <col min="6700" max="6700" width="8.75" style="20" customWidth="1"/>
    <col min="6701" max="6704" width="6.25" style="20" customWidth="1"/>
    <col min="6705" max="6705" width="4.875" style="20" customWidth="1"/>
    <col min="6706" max="6706" width="2.5" style="20" customWidth="1"/>
    <col min="6707" max="6707" width="4.875" style="20" customWidth="1"/>
    <col min="6708" max="6945" width="9" style="20"/>
    <col min="6946" max="6946" width="1.75" style="20" customWidth="1"/>
    <col min="6947" max="6947" width="2.5" style="20" customWidth="1"/>
    <col min="6948" max="6948" width="3.625" style="20" customWidth="1"/>
    <col min="6949" max="6949" width="2.75" style="20" customWidth="1"/>
    <col min="6950" max="6950" width="0.875" style="20" customWidth="1"/>
    <col min="6951" max="6951" width="1.25" style="20" customWidth="1"/>
    <col min="6952" max="6952" width="5.375" style="20" customWidth="1"/>
    <col min="6953" max="6953" width="6.5" style="20" customWidth="1"/>
    <col min="6954" max="6954" width="4.125" style="20" customWidth="1"/>
    <col min="6955" max="6955" width="7.875" style="20" customWidth="1"/>
    <col min="6956" max="6956" width="8.75" style="20" customWidth="1"/>
    <col min="6957" max="6960" width="6.25" style="20" customWidth="1"/>
    <col min="6961" max="6961" width="4.875" style="20" customWidth="1"/>
    <col min="6962" max="6962" width="2.5" style="20" customWidth="1"/>
    <col min="6963" max="6963" width="4.875" style="20" customWidth="1"/>
    <col min="6964" max="7201" width="9" style="20"/>
    <col min="7202" max="7202" width="1.75" style="20" customWidth="1"/>
    <col min="7203" max="7203" width="2.5" style="20" customWidth="1"/>
    <col min="7204" max="7204" width="3.625" style="20" customWidth="1"/>
    <col min="7205" max="7205" width="2.75" style="20" customWidth="1"/>
    <col min="7206" max="7206" width="0.875" style="20" customWidth="1"/>
    <col min="7207" max="7207" width="1.25" style="20" customWidth="1"/>
    <col min="7208" max="7208" width="5.375" style="20" customWidth="1"/>
    <col min="7209" max="7209" width="6.5" style="20" customWidth="1"/>
    <col min="7210" max="7210" width="4.125" style="20" customWidth="1"/>
    <col min="7211" max="7211" width="7.875" style="20" customWidth="1"/>
    <col min="7212" max="7212" width="8.75" style="20" customWidth="1"/>
    <col min="7213" max="7216" width="6.25" style="20" customWidth="1"/>
    <col min="7217" max="7217" width="4.875" style="20" customWidth="1"/>
    <col min="7218" max="7218" width="2.5" style="20" customWidth="1"/>
    <col min="7219" max="7219" width="4.875" style="20" customWidth="1"/>
    <col min="7220" max="7457" width="9" style="20"/>
    <col min="7458" max="7458" width="1.75" style="20" customWidth="1"/>
    <col min="7459" max="7459" width="2.5" style="20" customWidth="1"/>
    <col min="7460" max="7460" width="3.625" style="20" customWidth="1"/>
    <col min="7461" max="7461" width="2.75" style="20" customWidth="1"/>
    <col min="7462" max="7462" width="0.875" style="20" customWidth="1"/>
    <col min="7463" max="7463" width="1.25" style="20" customWidth="1"/>
    <col min="7464" max="7464" width="5.375" style="20" customWidth="1"/>
    <col min="7465" max="7465" width="6.5" style="20" customWidth="1"/>
    <col min="7466" max="7466" width="4.125" style="20" customWidth="1"/>
    <col min="7467" max="7467" width="7.875" style="20" customWidth="1"/>
    <col min="7468" max="7468" width="8.75" style="20" customWidth="1"/>
    <col min="7469" max="7472" width="6.25" style="20" customWidth="1"/>
    <col min="7473" max="7473" width="4.875" style="20" customWidth="1"/>
    <col min="7474" max="7474" width="2.5" style="20" customWidth="1"/>
    <col min="7475" max="7475" width="4.875" style="20" customWidth="1"/>
    <col min="7476" max="7713" width="9" style="20"/>
    <col min="7714" max="7714" width="1.75" style="20" customWidth="1"/>
    <col min="7715" max="7715" width="2.5" style="20" customWidth="1"/>
    <col min="7716" max="7716" width="3.625" style="20" customWidth="1"/>
    <col min="7717" max="7717" width="2.75" style="20" customWidth="1"/>
    <col min="7718" max="7718" width="0.875" style="20" customWidth="1"/>
    <col min="7719" max="7719" width="1.25" style="20" customWidth="1"/>
    <col min="7720" max="7720" width="5.375" style="20" customWidth="1"/>
    <col min="7721" max="7721" width="6.5" style="20" customWidth="1"/>
    <col min="7722" max="7722" width="4.125" style="20" customWidth="1"/>
    <col min="7723" max="7723" width="7.875" style="20" customWidth="1"/>
    <col min="7724" max="7724" width="8.75" style="20" customWidth="1"/>
    <col min="7725" max="7728" width="6.25" style="20" customWidth="1"/>
    <col min="7729" max="7729" width="4.875" style="20" customWidth="1"/>
    <col min="7730" max="7730" width="2.5" style="20" customWidth="1"/>
    <col min="7731" max="7731" width="4.875" style="20" customWidth="1"/>
    <col min="7732" max="7969" width="9" style="20"/>
    <col min="7970" max="7970" width="1.75" style="20" customWidth="1"/>
    <col min="7971" max="7971" width="2.5" style="20" customWidth="1"/>
    <col min="7972" max="7972" width="3.625" style="20" customWidth="1"/>
    <col min="7973" max="7973" width="2.75" style="20" customWidth="1"/>
    <col min="7974" max="7974" width="0.875" style="20" customWidth="1"/>
    <col min="7975" max="7975" width="1.25" style="20" customWidth="1"/>
    <col min="7976" max="7976" width="5.375" style="20" customWidth="1"/>
    <col min="7977" max="7977" width="6.5" style="20" customWidth="1"/>
    <col min="7978" max="7978" width="4.125" style="20" customWidth="1"/>
    <col min="7979" max="7979" width="7.875" style="20" customWidth="1"/>
    <col min="7980" max="7980" width="8.75" style="20" customWidth="1"/>
    <col min="7981" max="7984" width="6.25" style="20" customWidth="1"/>
    <col min="7985" max="7985" width="4.875" style="20" customWidth="1"/>
    <col min="7986" max="7986" width="2.5" style="20" customWidth="1"/>
    <col min="7987" max="7987" width="4.875" style="20" customWidth="1"/>
    <col min="7988" max="8225" width="9" style="20"/>
    <col min="8226" max="8226" width="1.75" style="20" customWidth="1"/>
    <col min="8227" max="8227" width="2.5" style="20" customWidth="1"/>
    <col min="8228" max="8228" width="3.625" style="20" customWidth="1"/>
    <col min="8229" max="8229" width="2.75" style="20" customWidth="1"/>
    <col min="8230" max="8230" width="0.875" style="20" customWidth="1"/>
    <col min="8231" max="8231" width="1.25" style="20" customWidth="1"/>
    <col min="8232" max="8232" width="5.375" style="20" customWidth="1"/>
    <col min="8233" max="8233" width="6.5" style="20" customWidth="1"/>
    <col min="8234" max="8234" width="4.125" style="20" customWidth="1"/>
    <col min="8235" max="8235" width="7.875" style="20" customWidth="1"/>
    <col min="8236" max="8236" width="8.75" style="20" customWidth="1"/>
    <col min="8237" max="8240" width="6.25" style="20" customWidth="1"/>
    <col min="8241" max="8241" width="4.875" style="20" customWidth="1"/>
    <col min="8242" max="8242" width="2.5" style="20" customWidth="1"/>
    <col min="8243" max="8243" width="4.875" style="20" customWidth="1"/>
    <col min="8244" max="8481" width="9" style="20"/>
    <col min="8482" max="8482" width="1.75" style="20" customWidth="1"/>
    <col min="8483" max="8483" width="2.5" style="20" customWidth="1"/>
    <col min="8484" max="8484" width="3.625" style="20" customWidth="1"/>
    <col min="8485" max="8485" width="2.75" style="20" customWidth="1"/>
    <col min="8486" max="8486" width="0.875" style="20" customWidth="1"/>
    <col min="8487" max="8487" width="1.25" style="20" customWidth="1"/>
    <col min="8488" max="8488" width="5.375" style="20" customWidth="1"/>
    <col min="8489" max="8489" width="6.5" style="20" customWidth="1"/>
    <col min="8490" max="8490" width="4.125" style="20" customWidth="1"/>
    <col min="8491" max="8491" width="7.875" style="20" customWidth="1"/>
    <col min="8492" max="8492" width="8.75" style="20" customWidth="1"/>
    <col min="8493" max="8496" width="6.25" style="20" customWidth="1"/>
    <col min="8497" max="8497" width="4.875" style="20" customWidth="1"/>
    <col min="8498" max="8498" width="2.5" style="20" customWidth="1"/>
    <col min="8499" max="8499" width="4.875" style="20" customWidth="1"/>
    <col min="8500" max="8737" width="9" style="20"/>
    <col min="8738" max="8738" width="1.75" style="20" customWidth="1"/>
    <col min="8739" max="8739" width="2.5" style="20" customWidth="1"/>
    <col min="8740" max="8740" width="3.625" style="20" customWidth="1"/>
    <col min="8741" max="8741" width="2.75" style="20" customWidth="1"/>
    <col min="8742" max="8742" width="0.875" style="20" customWidth="1"/>
    <col min="8743" max="8743" width="1.25" style="20" customWidth="1"/>
    <col min="8744" max="8744" width="5.375" style="20" customWidth="1"/>
    <col min="8745" max="8745" width="6.5" style="20" customWidth="1"/>
    <col min="8746" max="8746" width="4.125" style="20" customWidth="1"/>
    <col min="8747" max="8747" width="7.875" style="20" customWidth="1"/>
    <col min="8748" max="8748" width="8.75" style="20" customWidth="1"/>
    <col min="8749" max="8752" width="6.25" style="20" customWidth="1"/>
    <col min="8753" max="8753" width="4.875" style="20" customWidth="1"/>
    <col min="8754" max="8754" width="2.5" style="20" customWidth="1"/>
    <col min="8755" max="8755" width="4.875" style="20" customWidth="1"/>
    <col min="8756" max="8993" width="9" style="20"/>
    <col min="8994" max="8994" width="1.75" style="20" customWidth="1"/>
    <col min="8995" max="8995" width="2.5" style="20" customWidth="1"/>
    <col min="8996" max="8996" width="3.625" style="20" customWidth="1"/>
    <col min="8997" max="8997" width="2.75" style="20" customWidth="1"/>
    <col min="8998" max="8998" width="0.875" style="20" customWidth="1"/>
    <col min="8999" max="8999" width="1.25" style="20" customWidth="1"/>
    <col min="9000" max="9000" width="5.375" style="20" customWidth="1"/>
    <col min="9001" max="9001" width="6.5" style="20" customWidth="1"/>
    <col min="9002" max="9002" width="4.125" style="20" customWidth="1"/>
    <col min="9003" max="9003" width="7.875" style="20" customWidth="1"/>
    <col min="9004" max="9004" width="8.75" style="20" customWidth="1"/>
    <col min="9005" max="9008" width="6.25" style="20" customWidth="1"/>
    <col min="9009" max="9009" width="4.875" style="20" customWidth="1"/>
    <col min="9010" max="9010" width="2.5" style="20" customWidth="1"/>
    <col min="9011" max="9011" width="4.875" style="20" customWidth="1"/>
    <col min="9012" max="9249" width="9" style="20"/>
    <col min="9250" max="9250" width="1.75" style="20" customWidth="1"/>
    <col min="9251" max="9251" width="2.5" style="20" customWidth="1"/>
    <col min="9252" max="9252" width="3.625" style="20" customWidth="1"/>
    <col min="9253" max="9253" width="2.75" style="20" customWidth="1"/>
    <col min="9254" max="9254" width="0.875" style="20" customWidth="1"/>
    <col min="9255" max="9255" width="1.25" style="20" customWidth="1"/>
    <col min="9256" max="9256" width="5.375" style="20" customWidth="1"/>
    <col min="9257" max="9257" width="6.5" style="20" customWidth="1"/>
    <col min="9258" max="9258" width="4.125" style="20" customWidth="1"/>
    <col min="9259" max="9259" width="7.875" style="20" customWidth="1"/>
    <col min="9260" max="9260" width="8.75" style="20" customWidth="1"/>
    <col min="9261" max="9264" width="6.25" style="20" customWidth="1"/>
    <col min="9265" max="9265" width="4.875" style="20" customWidth="1"/>
    <col min="9266" max="9266" width="2.5" style="20" customWidth="1"/>
    <col min="9267" max="9267" width="4.875" style="20" customWidth="1"/>
    <col min="9268" max="9505" width="9" style="20"/>
    <col min="9506" max="9506" width="1.75" style="20" customWidth="1"/>
    <col min="9507" max="9507" width="2.5" style="20" customWidth="1"/>
    <col min="9508" max="9508" width="3.625" style="20" customWidth="1"/>
    <col min="9509" max="9509" width="2.75" style="20" customWidth="1"/>
    <col min="9510" max="9510" width="0.875" style="20" customWidth="1"/>
    <col min="9511" max="9511" width="1.25" style="20" customWidth="1"/>
    <col min="9512" max="9512" width="5.375" style="20" customWidth="1"/>
    <col min="9513" max="9513" width="6.5" style="20" customWidth="1"/>
    <col min="9514" max="9514" width="4.125" style="20" customWidth="1"/>
    <col min="9515" max="9515" width="7.875" style="20" customWidth="1"/>
    <col min="9516" max="9516" width="8.75" style="20" customWidth="1"/>
    <col min="9517" max="9520" width="6.25" style="20" customWidth="1"/>
    <col min="9521" max="9521" width="4.875" style="20" customWidth="1"/>
    <col min="9522" max="9522" width="2.5" style="20" customWidth="1"/>
    <col min="9523" max="9523" width="4.875" style="20" customWidth="1"/>
    <col min="9524" max="9761" width="9" style="20"/>
    <col min="9762" max="9762" width="1.75" style="20" customWidth="1"/>
    <col min="9763" max="9763" width="2.5" style="20" customWidth="1"/>
    <col min="9764" max="9764" width="3.625" style="20" customWidth="1"/>
    <col min="9765" max="9765" width="2.75" style="20" customWidth="1"/>
    <col min="9766" max="9766" width="0.875" style="20" customWidth="1"/>
    <col min="9767" max="9767" width="1.25" style="20" customWidth="1"/>
    <col min="9768" max="9768" width="5.375" style="20" customWidth="1"/>
    <col min="9769" max="9769" width="6.5" style="20" customWidth="1"/>
    <col min="9770" max="9770" width="4.125" style="20" customWidth="1"/>
    <col min="9771" max="9771" width="7.875" style="20" customWidth="1"/>
    <col min="9772" max="9772" width="8.75" style="20" customWidth="1"/>
    <col min="9773" max="9776" width="6.25" style="20" customWidth="1"/>
    <col min="9777" max="9777" width="4.875" style="20" customWidth="1"/>
    <col min="9778" max="9778" width="2.5" style="20" customWidth="1"/>
    <col min="9779" max="9779" width="4.875" style="20" customWidth="1"/>
    <col min="9780" max="10017" width="9" style="20"/>
    <col min="10018" max="10018" width="1.75" style="20" customWidth="1"/>
    <col min="10019" max="10019" width="2.5" style="20" customWidth="1"/>
    <col min="10020" max="10020" width="3.625" style="20" customWidth="1"/>
    <col min="10021" max="10021" width="2.75" style="20" customWidth="1"/>
    <col min="10022" max="10022" width="0.875" style="20" customWidth="1"/>
    <col min="10023" max="10023" width="1.25" style="20" customWidth="1"/>
    <col min="10024" max="10024" width="5.375" style="20" customWidth="1"/>
    <col min="10025" max="10025" width="6.5" style="20" customWidth="1"/>
    <col min="10026" max="10026" width="4.125" style="20" customWidth="1"/>
    <col min="10027" max="10027" width="7.875" style="20" customWidth="1"/>
    <col min="10028" max="10028" width="8.75" style="20" customWidth="1"/>
    <col min="10029" max="10032" width="6.25" style="20" customWidth="1"/>
    <col min="10033" max="10033" width="4.875" style="20" customWidth="1"/>
    <col min="10034" max="10034" width="2.5" style="20" customWidth="1"/>
    <col min="10035" max="10035" width="4.875" style="20" customWidth="1"/>
    <col min="10036" max="10273" width="9" style="20"/>
    <col min="10274" max="10274" width="1.75" style="20" customWidth="1"/>
    <col min="10275" max="10275" width="2.5" style="20" customWidth="1"/>
    <col min="10276" max="10276" width="3.625" style="20" customWidth="1"/>
    <col min="10277" max="10277" width="2.75" style="20" customWidth="1"/>
    <col min="10278" max="10278" width="0.875" style="20" customWidth="1"/>
    <col min="10279" max="10279" width="1.25" style="20" customWidth="1"/>
    <col min="10280" max="10280" width="5.375" style="20" customWidth="1"/>
    <col min="10281" max="10281" width="6.5" style="20" customWidth="1"/>
    <col min="10282" max="10282" width="4.125" style="20" customWidth="1"/>
    <col min="10283" max="10283" width="7.875" style="20" customWidth="1"/>
    <col min="10284" max="10284" width="8.75" style="20" customWidth="1"/>
    <col min="10285" max="10288" width="6.25" style="20" customWidth="1"/>
    <col min="10289" max="10289" width="4.875" style="20" customWidth="1"/>
    <col min="10290" max="10290" width="2.5" style="20" customWidth="1"/>
    <col min="10291" max="10291" width="4.875" style="20" customWidth="1"/>
    <col min="10292" max="10529" width="9" style="20"/>
    <col min="10530" max="10530" width="1.75" style="20" customWidth="1"/>
    <col min="10531" max="10531" width="2.5" style="20" customWidth="1"/>
    <col min="10532" max="10532" width="3.625" style="20" customWidth="1"/>
    <col min="10533" max="10533" width="2.75" style="20" customWidth="1"/>
    <col min="10534" max="10534" width="0.875" style="20" customWidth="1"/>
    <col min="10535" max="10535" width="1.25" style="20" customWidth="1"/>
    <col min="10536" max="10536" width="5.375" style="20" customWidth="1"/>
    <col min="10537" max="10537" width="6.5" style="20" customWidth="1"/>
    <col min="10538" max="10538" width="4.125" style="20" customWidth="1"/>
    <col min="10539" max="10539" width="7.875" style="20" customWidth="1"/>
    <col min="10540" max="10540" width="8.75" style="20" customWidth="1"/>
    <col min="10541" max="10544" width="6.25" style="20" customWidth="1"/>
    <col min="10545" max="10545" width="4.875" style="20" customWidth="1"/>
    <col min="10546" max="10546" width="2.5" style="20" customWidth="1"/>
    <col min="10547" max="10547" width="4.875" style="20" customWidth="1"/>
    <col min="10548" max="10785" width="9" style="20"/>
    <col min="10786" max="10786" width="1.75" style="20" customWidth="1"/>
    <col min="10787" max="10787" width="2.5" style="20" customWidth="1"/>
    <col min="10788" max="10788" width="3.625" style="20" customWidth="1"/>
    <col min="10789" max="10789" width="2.75" style="20" customWidth="1"/>
    <col min="10790" max="10790" width="0.875" style="20" customWidth="1"/>
    <col min="10791" max="10791" width="1.25" style="20" customWidth="1"/>
    <col min="10792" max="10792" width="5.375" style="20" customWidth="1"/>
    <col min="10793" max="10793" width="6.5" style="20" customWidth="1"/>
    <col min="10794" max="10794" width="4.125" style="20" customWidth="1"/>
    <col min="10795" max="10795" width="7.875" style="20" customWidth="1"/>
    <col min="10796" max="10796" width="8.75" style="20" customWidth="1"/>
    <col min="10797" max="10800" width="6.25" style="20" customWidth="1"/>
    <col min="10801" max="10801" width="4.875" style="20" customWidth="1"/>
    <col min="10802" max="10802" width="2.5" style="20" customWidth="1"/>
    <col min="10803" max="10803" width="4.875" style="20" customWidth="1"/>
    <col min="10804" max="11041" width="9" style="20"/>
    <col min="11042" max="11042" width="1.75" style="20" customWidth="1"/>
    <col min="11043" max="11043" width="2.5" style="20" customWidth="1"/>
    <col min="11044" max="11044" width="3.625" style="20" customWidth="1"/>
    <col min="11045" max="11045" width="2.75" style="20" customWidth="1"/>
    <col min="11046" max="11046" width="0.875" style="20" customWidth="1"/>
    <col min="11047" max="11047" width="1.25" style="20" customWidth="1"/>
    <col min="11048" max="11048" width="5.375" style="20" customWidth="1"/>
    <col min="11049" max="11049" width="6.5" style="20" customWidth="1"/>
    <col min="11050" max="11050" width="4.125" style="20" customWidth="1"/>
    <col min="11051" max="11051" width="7.875" style="20" customWidth="1"/>
    <col min="11052" max="11052" width="8.75" style="20" customWidth="1"/>
    <col min="11053" max="11056" width="6.25" style="20" customWidth="1"/>
    <col min="11057" max="11057" width="4.875" style="20" customWidth="1"/>
    <col min="11058" max="11058" width="2.5" style="20" customWidth="1"/>
    <col min="11059" max="11059" width="4.875" style="20" customWidth="1"/>
    <col min="11060" max="11297" width="9" style="20"/>
    <col min="11298" max="11298" width="1.75" style="20" customWidth="1"/>
    <col min="11299" max="11299" width="2.5" style="20" customWidth="1"/>
    <col min="11300" max="11300" width="3.625" style="20" customWidth="1"/>
    <col min="11301" max="11301" width="2.75" style="20" customWidth="1"/>
    <col min="11302" max="11302" width="0.875" style="20" customWidth="1"/>
    <col min="11303" max="11303" width="1.25" style="20" customWidth="1"/>
    <col min="11304" max="11304" width="5.375" style="20" customWidth="1"/>
    <col min="11305" max="11305" width="6.5" style="20" customWidth="1"/>
    <col min="11306" max="11306" width="4.125" style="20" customWidth="1"/>
    <col min="11307" max="11307" width="7.875" style="20" customWidth="1"/>
    <col min="11308" max="11308" width="8.75" style="20" customWidth="1"/>
    <col min="11309" max="11312" width="6.25" style="20" customWidth="1"/>
    <col min="11313" max="11313" width="4.875" style="20" customWidth="1"/>
    <col min="11314" max="11314" width="2.5" style="20" customWidth="1"/>
    <col min="11315" max="11315" width="4.875" style="20" customWidth="1"/>
    <col min="11316" max="11553" width="9" style="20"/>
    <col min="11554" max="11554" width="1.75" style="20" customWidth="1"/>
    <col min="11555" max="11555" width="2.5" style="20" customWidth="1"/>
    <col min="11556" max="11556" width="3.625" style="20" customWidth="1"/>
    <col min="11557" max="11557" width="2.75" style="20" customWidth="1"/>
    <col min="11558" max="11558" width="0.875" style="20" customWidth="1"/>
    <col min="11559" max="11559" width="1.25" style="20" customWidth="1"/>
    <col min="11560" max="11560" width="5.375" style="20" customWidth="1"/>
    <col min="11561" max="11561" width="6.5" style="20" customWidth="1"/>
    <col min="11562" max="11562" width="4.125" style="20" customWidth="1"/>
    <col min="11563" max="11563" width="7.875" style="20" customWidth="1"/>
    <col min="11564" max="11564" width="8.75" style="20" customWidth="1"/>
    <col min="11565" max="11568" width="6.25" style="20" customWidth="1"/>
    <col min="11569" max="11569" width="4.875" style="20" customWidth="1"/>
    <col min="11570" max="11570" width="2.5" style="20" customWidth="1"/>
    <col min="11571" max="11571" width="4.875" style="20" customWidth="1"/>
    <col min="11572" max="11809" width="9" style="20"/>
    <col min="11810" max="11810" width="1.75" style="20" customWidth="1"/>
    <col min="11811" max="11811" width="2.5" style="20" customWidth="1"/>
    <col min="11812" max="11812" width="3.625" style="20" customWidth="1"/>
    <col min="11813" max="11813" width="2.75" style="20" customWidth="1"/>
    <col min="11814" max="11814" width="0.875" style="20" customWidth="1"/>
    <col min="11815" max="11815" width="1.25" style="20" customWidth="1"/>
    <col min="11816" max="11816" width="5.375" style="20" customWidth="1"/>
    <col min="11817" max="11817" width="6.5" style="20" customWidth="1"/>
    <col min="11818" max="11818" width="4.125" style="20" customWidth="1"/>
    <col min="11819" max="11819" width="7.875" style="20" customWidth="1"/>
    <col min="11820" max="11820" width="8.75" style="20" customWidth="1"/>
    <col min="11821" max="11824" width="6.25" style="20" customWidth="1"/>
    <col min="11825" max="11825" width="4.875" style="20" customWidth="1"/>
    <col min="11826" max="11826" width="2.5" style="20" customWidth="1"/>
    <col min="11827" max="11827" width="4.875" style="20" customWidth="1"/>
    <col min="11828" max="12065" width="9" style="20"/>
    <col min="12066" max="12066" width="1.75" style="20" customWidth="1"/>
    <col min="12067" max="12067" width="2.5" style="20" customWidth="1"/>
    <col min="12068" max="12068" width="3.625" style="20" customWidth="1"/>
    <col min="12069" max="12069" width="2.75" style="20" customWidth="1"/>
    <col min="12070" max="12070" width="0.875" style="20" customWidth="1"/>
    <col min="12071" max="12071" width="1.25" style="20" customWidth="1"/>
    <col min="12072" max="12072" width="5.375" style="20" customWidth="1"/>
    <col min="12073" max="12073" width="6.5" style="20" customWidth="1"/>
    <col min="12074" max="12074" width="4.125" style="20" customWidth="1"/>
    <col min="12075" max="12075" width="7.875" style="20" customWidth="1"/>
    <col min="12076" max="12076" width="8.75" style="20" customWidth="1"/>
    <col min="12077" max="12080" width="6.25" style="20" customWidth="1"/>
    <col min="12081" max="12081" width="4.875" style="20" customWidth="1"/>
    <col min="12082" max="12082" width="2.5" style="20" customWidth="1"/>
    <col min="12083" max="12083" width="4.875" style="20" customWidth="1"/>
    <col min="12084" max="12321" width="9" style="20"/>
    <col min="12322" max="12322" width="1.75" style="20" customWidth="1"/>
    <col min="12323" max="12323" width="2.5" style="20" customWidth="1"/>
    <col min="12324" max="12324" width="3.625" style="20" customWidth="1"/>
    <col min="12325" max="12325" width="2.75" style="20" customWidth="1"/>
    <col min="12326" max="12326" width="0.875" style="20" customWidth="1"/>
    <col min="12327" max="12327" width="1.25" style="20" customWidth="1"/>
    <col min="12328" max="12328" width="5.375" style="20" customWidth="1"/>
    <col min="12329" max="12329" width="6.5" style="20" customWidth="1"/>
    <col min="12330" max="12330" width="4.125" style="20" customWidth="1"/>
    <col min="12331" max="12331" width="7.875" style="20" customWidth="1"/>
    <col min="12332" max="12332" width="8.75" style="20" customWidth="1"/>
    <col min="12333" max="12336" width="6.25" style="20" customWidth="1"/>
    <col min="12337" max="12337" width="4.875" style="20" customWidth="1"/>
    <col min="12338" max="12338" width="2.5" style="20" customWidth="1"/>
    <col min="12339" max="12339" width="4.875" style="20" customWidth="1"/>
    <col min="12340" max="12577" width="9" style="20"/>
    <col min="12578" max="12578" width="1.75" style="20" customWidth="1"/>
    <col min="12579" max="12579" width="2.5" style="20" customWidth="1"/>
    <col min="12580" max="12580" width="3.625" style="20" customWidth="1"/>
    <col min="12581" max="12581" width="2.75" style="20" customWidth="1"/>
    <col min="12582" max="12582" width="0.875" style="20" customWidth="1"/>
    <col min="12583" max="12583" width="1.25" style="20" customWidth="1"/>
    <col min="12584" max="12584" width="5.375" style="20" customWidth="1"/>
    <col min="12585" max="12585" width="6.5" style="20" customWidth="1"/>
    <col min="12586" max="12586" width="4.125" style="20" customWidth="1"/>
    <col min="12587" max="12587" width="7.875" style="20" customWidth="1"/>
    <col min="12588" max="12588" width="8.75" style="20" customWidth="1"/>
    <col min="12589" max="12592" width="6.25" style="20" customWidth="1"/>
    <col min="12593" max="12593" width="4.875" style="20" customWidth="1"/>
    <col min="12594" max="12594" width="2.5" style="20" customWidth="1"/>
    <col min="12595" max="12595" width="4.875" style="20" customWidth="1"/>
    <col min="12596" max="12833" width="9" style="20"/>
    <col min="12834" max="12834" width="1.75" style="20" customWidth="1"/>
    <col min="12835" max="12835" width="2.5" style="20" customWidth="1"/>
    <col min="12836" max="12836" width="3.625" style="20" customWidth="1"/>
    <col min="12837" max="12837" width="2.75" style="20" customWidth="1"/>
    <col min="12838" max="12838" width="0.875" style="20" customWidth="1"/>
    <col min="12839" max="12839" width="1.25" style="20" customWidth="1"/>
    <col min="12840" max="12840" width="5.375" style="20" customWidth="1"/>
    <col min="12841" max="12841" width="6.5" style="20" customWidth="1"/>
    <col min="12842" max="12842" width="4.125" style="20" customWidth="1"/>
    <col min="12843" max="12843" width="7.875" style="20" customWidth="1"/>
    <col min="12844" max="12844" width="8.75" style="20" customWidth="1"/>
    <col min="12845" max="12848" width="6.25" style="20" customWidth="1"/>
    <col min="12849" max="12849" width="4.875" style="20" customWidth="1"/>
    <col min="12850" max="12850" width="2.5" style="20" customWidth="1"/>
    <col min="12851" max="12851" width="4.875" style="20" customWidth="1"/>
    <col min="12852" max="13089" width="9" style="20"/>
    <col min="13090" max="13090" width="1.75" style="20" customWidth="1"/>
    <col min="13091" max="13091" width="2.5" style="20" customWidth="1"/>
    <col min="13092" max="13092" width="3.625" style="20" customWidth="1"/>
    <col min="13093" max="13093" width="2.75" style="20" customWidth="1"/>
    <col min="13094" max="13094" width="0.875" style="20" customWidth="1"/>
    <col min="13095" max="13095" width="1.25" style="20" customWidth="1"/>
    <col min="13096" max="13096" width="5.375" style="20" customWidth="1"/>
    <col min="13097" max="13097" width="6.5" style="20" customWidth="1"/>
    <col min="13098" max="13098" width="4.125" style="20" customWidth="1"/>
    <col min="13099" max="13099" width="7.875" style="20" customWidth="1"/>
    <col min="13100" max="13100" width="8.75" style="20" customWidth="1"/>
    <col min="13101" max="13104" width="6.25" style="20" customWidth="1"/>
    <col min="13105" max="13105" width="4.875" style="20" customWidth="1"/>
    <col min="13106" max="13106" width="2.5" style="20" customWidth="1"/>
    <col min="13107" max="13107" width="4.875" style="20" customWidth="1"/>
    <col min="13108" max="13345" width="9" style="20"/>
    <col min="13346" max="13346" width="1.75" style="20" customWidth="1"/>
    <col min="13347" max="13347" width="2.5" style="20" customWidth="1"/>
    <col min="13348" max="13348" width="3.625" style="20" customWidth="1"/>
    <col min="13349" max="13349" width="2.75" style="20" customWidth="1"/>
    <col min="13350" max="13350" width="0.875" style="20" customWidth="1"/>
    <col min="13351" max="13351" width="1.25" style="20" customWidth="1"/>
    <col min="13352" max="13352" width="5.375" style="20" customWidth="1"/>
    <col min="13353" max="13353" width="6.5" style="20" customWidth="1"/>
    <col min="13354" max="13354" width="4.125" style="20" customWidth="1"/>
    <col min="13355" max="13355" width="7.875" style="20" customWidth="1"/>
    <col min="13356" max="13356" width="8.75" style="20" customWidth="1"/>
    <col min="13357" max="13360" width="6.25" style="20" customWidth="1"/>
    <col min="13361" max="13361" width="4.875" style="20" customWidth="1"/>
    <col min="13362" max="13362" width="2.5" style="20" customWidth="1"/>
    <col min="13363" max="13363" width="4.875" style="20" customWidth="1"/>
    <col min="13364" max="13601" width="9" style="20"/>
    <col min="13602" max="13602" width="1.75" style="20" customWidth="1"/>
    <col min="13603" max="13603" width="2.5" style="20" customWidth="1"/>
    <col min="13604" max="13604" width="3.625" style="20" customWidth="1"/>
    <col min="13605" max="13605" width="2.75" style="20" customWidth="1"/>
    <col min="13606" max="13606" width="0.875" style="20" customWidth="1"/>
    <col min="13607" max="13607" width="1.25" style="20" customWidth="1"/>
    <col min="13608" max="13608" width="5.375" style="20" customWidth="1"/>
    <col min="13609" max="13609" width="6.5" style="20" customWidth="1"/>
    <col min="13610" max="13610" width="4.125" style="20" customWidth="1"/>
    <col min="13611" max="13611" width="7.875" style="20" customWidth="1"/>
    <col min="13612" max="13612" width="8.75" style="20" customWidth="1"/>
    <col min="13613" max="13616" width="6.25" style="20" customWidth="1"/>
    <col min="13617" max="13617" width="4.875" style="20" customWidth="1"/>
    <col min="13618" max="13618" width="2.5" style="20" customWidth="1"/>
    <col min="13619" max="13619" width="4.875" style="20" customWidth="1"/>
    <col min="13620" max="13857" width="9" style="20"/>
    <col min="13858" max="13858" width="1.75" style="20" customWidth="1"/>
    <col min="13859" max="13859" width="2.5" style="20" customWidth="1"/>
    <col min="13860" max="13860" width="3.625" style="20" customWidth="1"/>
    <col min="13861" max="13861" width="2.75" style="20" customWidth="1"/>
    <col min="13862" max="13862" width="0.875" style="20" customWidth="1"/>
    <col min="13863" max="13863" width="1.25" style="20" customWidth="1"/>
    <col min="13864" max="13864" width="5.375" style="20" customWidth="1"/>
    <col min="13865" max="13865" width="6.5" style="20" customWidth="1"/>
    <col min="13866" max="13866" width="4.125" style="20" customWidth="1"/>
    <col min="13867" max="13867" width="7.875" style="20" customWidth="1"/>
    <col min="13868" max="13868" width="8.75" style="20" customWidth="1"/>
    <col min="13869" max="13872" width="6.25" style="20" customWidth="1"/>
    <col min="13873" max="13873" width="4.875" style="20" customWidth="1"/>
    <col min="13874" max="13874" width="2.5" style="20" customWidth="1"/>
    <col min="13875" max="13875" width="4.875" style="20" customWidth="1"/>
    <col min="13876" max="14113" width="9" style="20"/>
    <col min="14114" max="14114" width="1.75" style="20" customWidth="1"/>
    <col min="14115" max="14115" width="2.5" style="20" customWidth="1"/>
    <col min="14116" max="14116" width="3.625" style="20" customWidth="1"/>
    <col min="14117" max="14117" width="2.75" style="20" customWidth="1"/>
    <col min="14118" max="14118" width="0.875" style="20" customWidth="1"/>
    <col min="14119" max="14119" width="1.25" style="20" customWidth="1"/>
    <col min="14120" max="14120" width="5.375" style="20" customWidth="1"/>
    <col min="14121" max="14121" width="6.5" style="20" customWidth="1"/>
    <col min="14122" max="14122" width="4.125" style="20" customWidth="1"/>
    <col min="14123" max="14123" width="7.875" style="20" customWidth="1"/>
    <col min="14124" max="14124" width="8.75" style="20" customWidth="1"/>
    <col min="14125" max="14128" width="6.25" style="20" customWidth="1"/>
    <col min="14129" max="14129" width="4.875" style="20" customWidth="1"/>
    <col min="14130" max="14130" width="2.5" style="20" customWidth="1"/>
    <col min="14131" max="14131" width="4.875" style="20" customWidth="1"/>
    <col min="14132" max="14369" width="9" style="20"/>
    <col min="14370" max="14370" width="1.75" style="20" customWidth="1"/>
    <col min="14371" max="14371" width="2.5" style="20" customWidth="1"/>
    <col min="14372" max="14372" width="3.625" style="20" customWidth="1"/>
    <col min="14373" max="14373" width="2.75" style="20" customWidth="1"/>
    <col min="14374" max="14374" width="0.875" style="20" customWidth="1"/>
    <col min="14375" max="14375" width="1.25" style="20" customWidth="1"/>
    <col min="14376" max="14376" width="5.375" style="20" customWidth="1"/>
    <col min="14377" max="14377" width="6.5" style="20" customWidth="1"/>
    <col min="14378" max="14378" width="4.125" style="20" customWidth="1"/>
    <col min="14379" max="14379" width="7.875" style="20" customWidth="1"/>
    <col min="14380" max="14380" width="8.75" style="20" customWidth="1"/>
    <col min="14381" max="14384" width="6.25" style="20" customWidth="1"/>
    <col min="14385" max="14385" width="4.875" style="20" customWidth="1"/>
    <col min="14386" max="14386" width="2.5" style="20" customWidth="1"/>
    <col min="14387" max="14387" width="4.875" style="20" customWidth="1"/>
    <col min="14388" max="14625" width="9" style="20"/>
    <col min="14626" max="14626" width="1.75" style="20" customWidth="1"/>
    <col min="14627" max="14627" width="2.5" style="20" customWidth="1"/>
    <col min="14628" max="14628" width="3.625" style="20" customWidth="1"/>
    <col min="14629" max="14629" width="2.75" style="20" customWidth="1"/>
    <col min="14630" max="14630" width="0.875" style="20" customWidth="1"/>
    <col min="14631" max="14631" width="1.25" style="20" customWidth="1"/>
    <col min="14632" max="14632" width="5.375" style="20" customWidth="1"/>
    <col min="14633" max="14633" width="6.5" style="20" customWidth="1"/>
    <col min="14634" max="14634" width="4.125" style="20" customWidth="1"/>
    <col min="14635" max="14635" width="7.875" style="20" customWidth="1"/>
    <col min="14636" max="14636" width="8.75" style="20" customWidth="1"/>
    <col min="14637" max="14640" width="6.25" style="20" customWidth="1"/>
    <col min="14641" max="14641" width="4.875" style="20" customWidth="1"/>
    <col min="14642" max="14642" width="2.5" style="20" customWidth="1"/>
    <col min="14643" max="14643" width="4.875" style="20" customWidth="1"/>
    <col min="14644" max="14881" width="9" style="20"/>
    <col min="14882" max="14882" width="1.75" style="20" customWidth="1"/>
    <col min="14883" max="14883" width="2.5" style="20" customWidth="1"/>
    <col min="14884" max="14884" width="3.625" style="20" customWidth="1"/>
    <col min="14885" max="14885" width="2.75" style="20" customWidth="1"/>
    <col min="14886" max="14886" width="0.875" style="20" customWidth="1"/>
    <col min="14887" max="14887" width="1.25" style="20" customWidth="1"/>
    <col min="14888" max="14888" width="5.375" style="20" customWidth="1"/>
    <col min="14889" max="14889" width="6.5" style="20" customWidth="1"/>
    <col min="14890" max="14890" width="4.125" style="20" customWidth="1"/>
    <col min="14891" max="14891" width="7.875" style="20" customWidth="1"/>
    <col min="14892" max="14892" width="8.75" style="20" customWidth="1"/>
    <col min="14893" max="14896" width="6.25" style="20" customWidth="1"/>
    <col min="14897" max="14897" width="4.875" style="20" customWidth="1"/>
    <col min="14898" max="14898" width="2.5" style="20" customWidth="1"/>
    <col min="14899" max="14899" width="4.875" style="20" customWidth="1"/>
    <col min="14900" max="15137" width="9" style="20"/>
    <col min="15138" max="15138" width="1.75" style="20" customWidth="1"/>
    <col min="15139" max="15139" width="2.5" style="20" customWidth="1"/>
    <col min="15140" max="15140" width="3.625" style="20" customWidth="1"/>
    <col min="15141" max="15141" width="2.75" style="20" customWidth="1"/>
    <col min="15142" max="15142" width="0.875" style="20" customWidth="1"/>
    <col min="15143" max="15143" width="1.25" style="20" customWidth="1"/>
    <col min="15144" max="15144" width="5.375" style="20" customWidth="1"/>
    <col min="15145" max="15145" width="6.5" style="20" customWidth="1"/>
    <col min="15146" max="15146" width="4.125" style="20" customWidth="1"/>
    <col min="15147" max="15147" width="7.875" style="20" customWidth="1"/>
    <col min="15148" max="15148" width="8.75" style="20" customWidth="1"/>
    <col min="15149" max="15152" width="6.25" style="20" customWidth="1"/>
    <col min="15153" max="15153" width="4.875" style="20" customWidth="1"/>
    <col min="15154" max="15154" width="2.5" style="20" customWidth="1"/>
    <col min="15155" max="15155" width="4.875" style="20" customWidth="1"/>
    <col min="15156" max="15393" width="9" style="20"/>
    <col min="15394" max="15394" width="1.75" style="20" customWidth="1"/>
    <col min="15395" max="15395" width="2.5" style="20" customWidth="1"/>
    <col min="15396" max="15396" width="3.625" style="20" customWidth="1"/>
    <col min="15397" max="15397" width="2.75" style="20" customWidth="1"/>
    <col min="15398" max="15398" width="0.875" style="20" customWidth="1"/>
    <col min="15399" max="15399" width="1.25" style="20" customWidth="1"/>
    <col min="15400" max="15400" width="5.375" style="20" customWidth="1"/>
    <col min="15401" max="15401" width="6.5" style="20" customWidth="1"/>
    <col min="15402" max="15402" width="4.125" style="20" customWidth="1"/>
    <col min="15403" max="15403" width="7.875" style="20" customWidth="1"/>
    <col min="15404" max="15404" width="8.75" style="20" customWidth="1"/>
    <col min="15405" max="15408" width="6.25" style="20" customWidth="1"/>
    <col min="15409" max="15409" width="4.875" style="20" customWidth="1"/>
    <col min="15410" max="15410" width="2.5" style="20" customWidth="1"/>
    <col min="15411" max="15411" width="4.875" style="20" customWidth="1"/>
    <col min="15412" max="15649" width="9" style="20"/>
    <col min="15650" max="15650" width="1.75" style="20" customWidth="1"/>
    <col min="15651" max="15651" width="2.5" style="20" customWidth="1"/>
    <col min="15652" max="15652" width="3.625" style="20" customWidth="1"/>
    <col min="15653" max="15653" width="2.75" style="20" customWidth="1"/>
    <col min="15654" max="15654" width="0.875" style="20" customWidth="1"/>
    <col min="15655" max="15655" width="1.25" style="20" customWidth="1"/>
    <col min="15656" max="15656" width="5.375" style="20" customWidth="1"/>
    <col min="15657" max="15657" width="6.5" style="20" customWidth="1"/>
    <col min="15658" max="15658" width="4.125" style="20" customWidth="1"/>
    <col min="15659" max="15659" width="7.875" style="20" customWidth="1"/>
    <col min="15660" max="15660" width="8.75" style="20" customWidth="1"/>
    <col min="15661" max="15664" width="6.25" style="20" customWidth="1"/>
    <col min="15665" max="15665" width="4.875" style="20" customWidth="1"/>
    <col min="15666" max="15666" width="2.5" style="20" customWidth="1"/>
    <col min="15667" max="15667" width="4.875" style="20" customWidth="1"/>
    <col min="15668" max="15905" width="9" style="20"/>
    <col min="15906" max="15906" width="1.75" style="20" customWidth="1"/>
    <col min="15907" max="15907" width="2.5" style="20" customWidth="1"/>
    <col min="15908" max="15908" width="3.625" style="20" customWidth="1"/>
    <col min="15909" max="15909" width="2.75" style="20" customWidth="1"/>
    <col min="15910" max="15910" width="0.875" style="20" customWidth="1"/>
    <col min="15911" max="15911" width="1.25" style="20" customWidth="1"/>
    <col min="15912" max="15912" width="5.375" style="20" customWidth="1"/>
    <col min="15913" max="15913" width="6.5" style="20" customWidth="1"/>
    <col min="15914" max="15914" width="4.125" style="20" customWidth="1"/>
    <col min="15915" max="15915" width="7.875" style="20" customWidth="1"/>
    <col min="15916" max="15916" width="8.75" style="20" customWidth="1"/>
    <col min="15917" max="15920" width="6.25" style="20" customWidth="1"/>
    <col min="15921" max="15921" width="4.875" style="20" customWidth="1"/>
    <col min="15922" max="15922" width="2.5" style="20" customWidth="1"/>
    <col min="15923" max="15923" width="4.875" style="20" customWidth="1"/>
    <col min="15924" max="16161" width="9" style="20"/>
    <col min="16162" max="16162" width="1.75" style="20" customWidth="1"/>
    <col min="16163" max="16163" width="2.5" style="20" customWidth="1"/>
    <col min="16164" max="16164" width="3.625" style="20" customWidth="1"/>
    <col min="16165" max="16165" width="2.75" style="20" customWidth="1"/>
    <col min="16166" max="16166" width="0.875" style="20" customWidth="1"/>
    <col min="16167" max="16167" width="1.25" style="20" customWidth="1"/>
    <col min="16168" max="16168" width="5.375" style="20" customWidth="1"/>
    <col min="16169" max="16169" width="6.5" style="20" customWidth="1"/>
    <col min="16170" max="16170" width="4.125" style="20" customWidth="1"/>
    <col min="16171" max="16171" width="7.875" style="20" customWidth="1"/>
    <col min="16172" max="16172" width="8.75" style="20" customWidth="1"/>
    <col min="16173" max="16176" width="6.25" style="20" customWidth="1"/>
    <col min="16177" max="16177" width="4.875" style="20" customWidth="1"/>
    <col min="16178" max="16178" width="2.5" style="20" customWidth="1"/>
    <col min="16179" max="16179" width="4.875" style="20" customWidth="1"/>
    <col min="16180" max="16384" width="9" style="20"/>
  </cols>
  <sheetData>
    <row r="1" spans="1:59" s="94" customFormat="1" ht="13.5" customHeight="1">
      <c r="A1" s="1115" t="s">
        <v>161</v>
      </c>
      <c r="B1" s="1115" t="s">
        <v>293</v>
      </c>
      <c r="C1" s="1115" t="s">
        <v>162</v>
      </c>
      <c r="D1" s="1115" t="s">
        <v>294</v>
      </c>
      <c r="E1" s="88"/>
      <c r="F1" s="1116" t="s">
        <v>295</v>
      </c>
      <c r="G1" s="1116"/>
      <c r="H1" s="1116"/>
      <c r="I1" s="1116"/>
      <c r="J1" s="71"/>
      <c r="K1" s="1116" t="s">
        <v>163</v>
      </c>
      <c r="L1" s="1116"/>
      <c r="M1" s="1116"/>
      <c r="N1" s="1116"/>
      <c r="O1" s="1116"/>
      <c r="P1" s="1116"/>
      <c r="Q1" s="71"/>
      <c r="R1" s="1108" t="s">
        <v>296</v>
      </c>
      <c r="S1" s="1122"/>
      <c r="T1" s="1122"/>
      <c r="U1" s="1122"/>
      <c r="V1" s="1123"/>
      <c r="W1" s="71"/>
      <c r="X1" s="71"/>
      <c r="Y1" s="1121" t="s">
        <v>297</v>
      </c>
      <c r="Z1" s="1122"/>
      <c r="AA1" s="1122"/>
      <c r="AB1" s="1122"/>
      <c r="AC1" s="1122"/>
      <c r="AD1" s="1122"/>
      <c r="AE1" s="1123"/>
      <c r="AF1" s="71"/>
      <c r="AG1" s="1121" t="s">
        <v>298</v>
      </c>
      <c r="AH1" s="1122"/>
      <c r="AI1" s="1123"/>
      <c r="AJ1" s="71"/>
      <c r="AK1" s="1121" t="s">
        <v>164</v>
      </c>
      <c r="AL1" s="1123"/>
      <c r="AM1" s="71"/>
      <c r="AN1" s="1116" t="s">
        <v>165</v>
      </c>
      <c r="AO1" s="1116"/>
      <c r="AP1" s="1116"/>
      <c r="AQ1" s="71"/>
      <c r="AR1" s="1080" t="s">
        <v>299</v>
      </c>
      <c r="AS1" s="71"/>
      <c r="AT1" s="1080" t="s">
        <v>300</v>
      </c>
      <c r="AU1" s="71"/>
      <c r="AV1" s="1121" t="s">
        <v>301</v>
      </c>
      <c r="AW1" s="1122"/>
      <c r="AX1" s="1123"/>
      <c r="AY1" s="71"/>
      <c r="AZ1" s="1108" t="s">
        <v>166</v>
      </c>
      <c r="BA1" s="1127"/>
      <c r="BB1" s="1127"/>
      <c r="BC1" s="1109"/>
      <c r="BD1" s="71"/>
      <c r="BE1" s="1080" t="s">
        <v>302</v>
      </c>
      <c r="BF1" s="71"/>
      <c r="BG1" s="71"/>
    </row>
    <row r="2" spans="1:59" s="94" customFormat="1" ht="13.5" customHeight="1">
      <c r="A2" s="1115"/>
      <c r="B2" s="1115"/>
      <c r="C2" s="1115"/>
      <c r="D2" s="1115"/>
      <c r="E2" s="88"/>
      <c r="F2" s="1116" t="s">
        <v>303</v>
      </c>
      <c r="G2" s="1116"/>
      <c r="H2" s="1128" t="s">
        <v>304</v>
      </c>
      <c r="I2" s="1128"/>
      <c r="J2" s="68"/>
      <c r="K2" s="1116" t="s">
        <v>303</v>
      </c>
      <c r="L2" s="1116"/>
      <c r="M2" s="1129"/>
      <c r="N2" s="1128" t="s">
        <v>304</v>
      </c>
      <c r="O2" s="1128"/>
      <c r="P2" s="1128"/>
      <c r="Q2" s="68"/>
      <c r="R2" s="1124"/>
      <c r="S2" s="1125"/>
      <c r="T2" s="1125"/>
      <c r="U2" s="1125"/>
      <c r="V2" s="1126"/>
      <c r="W2" s="68"/>
      <c r="X2" s="68"/>
      <c r="Y2" s="1124"/>
      <c r="Z2" s="1125"/>
      <c r="AA2" s="1125"/>
      <c r="AB2" s="1125"/>
      <c r="AC2" s="1125"/>
      <c r="AD2" s="1125"/>
      <c r="AE2" s="1126"/>
      <c r="AF2" s="68"/>
      <c r="AG2" s="1124"/>
      <c r="AH2" s="1125"/>
      <c r="AI2" s="1126"/>
      <c r="AJ2" s="71"/>
      <c r="AK2" s="1132"/>
      <c r="AL2" s="1133"/>
      <c r="AM2" s="71"/>
      <c r="AN2" s="1134"/>
      <c r="AO2" s="1134"/>
      <c r="AP2" s="1134"/>
      <c r="AQ2" s="68"/>
      <c r="AR2" s="1081"/>
      <c r="AS2" s="68"/>
      <c r="AT2" s="1081"/>
      <c r="AU2" s="68"/>
      <c r="AV2" s="1124"/>
      <c r="AW2" s="1125"/>
      <c r="AX2" s="1126"/>
      <c r="AY2" s="68"/>
      <c r="AZ2" s="1130" t="s">
        <v>305</v>
      </c>
      <c r="BA2" s="1104" t="s">
        <v>306</v>
      </c>
      <c r="BB2" s="1104" t="s">
        <v>307</v>
      </c>
      <c r="BC2" s="1106" t="s">
        <v>308</v>
      </c>
      <c r="BD2" s="68"/>
      <c r="BE2" s="1081"/>
      <c r="BF2" s="71"/>
      <c r="BG2" s="71"/>
    </row>
    <row r="3" spans="1:59" s="100" customFormat="1" ht="13.5" customHeight="1">
      <c r="A3" s="1115"/>
      <c r="B3" s="1115"/>
      <c r="C3" s="1115"/>
      <c r="D3" s="1115"/>
      <c r="E3" s="92"/>
      <c r="F3" s="1108" t="s">
        <v>309</v>
      </c>
      <c r="G3" s="1109"/>
      <c r="H3" s="1108" t="s">
        <v>309</v>
      </c>
      <c r="I3" s="1109"/>
      <c r="J3" s="73"/>
      <c r="K3" s="91"/>
      <c r="L3" s="95"/>
      <c r="M3" s="3"/>
      <c r="N3" s="91"/>
      <c r="O3" s="95"/>
      <c r="P3" s="96"/>
      <c r="Q3" s="73"/>
      <c r="R3" s="91"/>
      <c r="S3" s="97"/>
      <c r="T3" s="1110" t="s">
        <v>270</v>
      </c>
      <c r="U3" s="1111"/>
      <c r="V3" s="1112"/>
      <c r="W3" s="3"/>
      <c r="X3" s="3"/>
      <c r="Y3" s="69"/>
      <c r="Z3" s="98"/>
      <c r="AA3" s="93"/>
      <c r="AB3" s="1113" t="s">
        <v>167</v>
      </c>
      <c r="AC3" s="99"/>
      <c r="AD3" s="73"/>
      <c r="AE3" s="1117"/>
      <c r="AF3" s="3"/>
      <c r="AG3" s="69"/>
      <c r="AH3" s="93"/>
      <c r="AI3" s="1113" t="s">
        <v>310</v>
      </c>
      <c r="AJ3" s="73"/>
      <c r="AK3" s="1118" t="s">
        <v>168</v>
      </c>
      <c r="AL3" s="1119"/>
      <c r="AM3" s="73"/>
      <c r="AN3" s="69"/>
      <c r="AO3" s="1120" t="s">
        <v>168</v>
      </c>
      <c r="AP3" s="1119"/>
      <c r="AQ3" s="3"/>
      <c r="AR3" s="1081"/>
      <c r="AS3" s="3"/>
      <c r="AT3" s="1081"/>
      <c r="AU3" s="3"/>
      <c r="AV3" s="69"/>
      <c r="AW3" s="93"/>
      <c r="AX3" s="1080" t="s">
        <v>167</v>
      </c>
      <c r="AY3" s="3"/>
      <c r="AZ3" s="1131"/>
      <c r="BA3" s="1105"/>
      <c r="BB3" s="1105"/>
      <c r="BC3" s="1107"/>
      <c r="BD3" s="3"/>
      <c r="BE3" s="1081"/>
      <c r="BF3" s="4"/>
      <c r="BG3" s="4"/>
    </row>
    <row r="4" spans="1:59" s="100" customFormat="1" ht="13.5" customHeight="1">
      <c r="A4" s="1080"/>
      <c r="B4" s="1080"/>
      <c r="C4" s="1080"/>
      <c r="D4" s="1080"/>
      <c r="E4" s="92"/>
      <c r="F4" s="91"/>
      <c r="G4" s="101" t="s">
        <v>311</v>
      </c>
      <c r="H4" s="91"/>
      <c r="I4" s="101" t="s">
        <v>311</v>
      </c>
      <c r="J4" s="70"/>
      <c r="K4" s="69"/>
      <c r="L4" s="102" t="s">
        <v>312</v>
      </c>
      <c r="M4" s="3"/>
      <c r="N4" s="103"/>
      <c r="O4" s="102" t="s">
        <v>312</v>
      </c>
      <c r="P4" s="96"/>
      <c r="Q4" s="68"/>
      <c r="R4" s="69"/>
      <c r="S4" s="102" t="s">
        <v>312</v>
      </c>
      <c r="T4" s="104"/>
      <c r="U4" s="105" t="s">
        <v>313</v>
      </c>
      <c r="V4" s="90"/>
      <c r="W4" s="3"/>
      <c r="X4" s="3"/>
      <c r="Y4" s="91"/>
      <c r="Z4" s="4"/>
      <c r="AA4" s="70"/>
      <c r="AB4" s="1114"/>
      <c r="AC4" s="99"/>
      <c r="AD4" s="68"/>
      <c r="AE4" s="1117"/>
      <c r="AF4" s="3"/>
      <c r="AG4" s="91"/>
      <c r="AH4" s="70"/>
      <c r="AI4" s="1114"/>
      <c r="AJ4" s="73"/>
      <c r="AK4" s="5" t="s">
        <v>169</v>
      </c>
      <c r="AL4" s="6" t="s">
        <v>170</v>
      </c>
      <c r="AM4" s="73"/>
      <c r="AN4" s="69"/>
      <c r="AO4" s="7" t="s">
        <v>169</v>
      </c>
      <c r="AP4" s="6" t="s">
        <v>170</v>
      </c>
      <c r="AQ4" s="3"/>
      <c r="AR4" s="1081"/>
      <c r="AS4" s="3"/>
      <c r="AT4" s="1081"/>
      <c r="AU4" s="3"/>
      <c r="AV4" s="91"/>
      <c r="AW4" s="70"/>
      <c r="AX4" s="1081"/>
      <c r="AY4" s="3"/>
      <c r="AZ4" s="1131"/>
      <c r="BA4" s="1105"/>
      <c r="BB4" s="1105"/>
      <c r="BC4" s="1107"/>
      <c r="BD4" s="3"/>
      <c r="BE4" s="1081"/>
      <c r="BF4" s="98"/>
      <c r="BG4" s="98"/>
    </row>
    <row r="5" spans="1:59" s="100" customFormat="1" ht="13.5" customHeight="1">
      <c r="A5" s="89" t="s">
        <v>171</v>
      </c>
      <c r="B5" s="89" t="s">
        <v>172</v>
      </c>
      <c r="C5" s="89" t="s">
        <v>173</v>
      </c>
      <c r="D5" s="89" t="s">
        <v>174</v>
      </c>
      <c r="E5" s="73"/>
      <c r="F5" s="1097" t="s">
        <v>175</v>
      </c>
      <c r="G5" s="1097"/>
      <c r="H5" s="1097" t="s">
        <v>175</v>
      </c>
      <c r="I5" s="1097"/>
      <c r="J5" s="68"/>
      <c r="K5" s="1098" t="s">
        <v>176</v>
      </c>
      <c r="L5" s="1099"/>
      <c r="M5" s="1100"/>
      <c r="N5" s="1101" t="s">
        <v>176</v>
      </c>
      <c r="O5" s="1102"/>
      <c r="P5" s="1103"/>
      <c r="Q5" s="68"/>
      <c r="R5" s="1097" t="s">
        <v>314</v>
      </c>
      <c r="S5" s="1097"/>
      <c r="T5" s="1097"/>
      <c r="U5" s="1097"/>
      <c r="V5" s="1097"/>
      <c r="W5" s="3"/>
      <c r="X5" s="3"/>
      <c r="Y5" s="1098" t="s">
        <v>315</v>
      </c>
      <c r="Z5" s="1099"/>
      <c r="AA5" s="1099"/>
      <c r="AB5" s="1099"/>
      <c r="AC5" s="1099"/>
      <c r="AD5" s="1099"/>
      <c r="AE5" s="1100"/>
      <c r="AF5" s="3"/>
      <c r="AG5" s="1098" t="s">
        <v>316</v>
      </c>
      <c r="AH5" s="1099"/>
      <c r="AI5" s="1100"/>
      <c r="AJ5" s="73"/>
      <c r="AK5" s="1098" t="s">
        <v>317</v>
      </c>
      <c r="AL5" s="1100"/>
      <c r="AM5" s="73"/>
      <c r="AN5" s="1098" t="s">
        <v>318</v>
      </c>
      <c r="AO5" s="1099"/>
      <c r="AP5" s="1100"/>
      <c r="AQ5" s="3"/>
      <c r="AR5" s="72" t="s">
        <v>319</v>
      </c>
      <c r="AS5" s="3"/>
      <c r="AT5" s="72" t="s">
        <v>320</v>
      </c>
      <c r="AU5" s="3"/>
      <c r="AV5" s="1097" t="s">
        <v>321</v>
      </c>
      <c r="AW5" s="1097"/>
      <c r="AX5" s="1097"/>
      <c r="AY5" s="3"/>
      <c r="AZ5" s="1098" t="s">
        <v>322</v>
      </c>
      <c r="BA5" s="1099"/>
      <c r="BB5" s="1099"/>
      <c r="BC5" s="1100"/>
      <c r="BD5" s="3"/>
      <c r="BE5" s="72" t="s">
        <v>323</v>
      </c>
      <c r="BF5" s="98"/>
      <c r="BG5" s="98"/>
    </row>
    <row r="6" spans="1:59" s="116" customFormat="1" ht="3.75" customHeight="1">
      <c r="A6" s="8"/>
      <c r="B6" s="9"/>
      <c r="C6" s="9"/>
      <c r="D6" s="9"/>
      <c r="E6" s="10"/>
      <c r="F6" s="11"/>
      <c r="G6" s="106"/>
      <c r="H6" s="107"/>
      <c r="I6" s="106"/>
      <c r="J6" s="68"/>
      <c r="K6" s="12"/>
      <c r="L6" s="108"/>
      <c r="M6" s="13"/>
      <c r="N6" s="107"/>
      <c r="O6" s="108"/>
      <c r="P6" s="13"/>
      <c r="Q6" s="68"/>
      <c r="R6" s="12"/>
      <c r="S6" s="12"/>
      <c r="T6" s="14"/>
      <c r="U6" s="14"/>
      <c r="V6" s="14"/>
      <c r="W6" s="3"/>
      <c r="X6" s="3"/>
      <c r="Y6" s="107"/>
      <c r="Z6" s="109"/>
      <c r="AA6" s="68"/>
      <c r="AB6" s="110"/>
      <c r="AC6" s="111"/>
      <c r="AD6" s="68"/>
      <c r="AE6" s="110"/>
      <c r="AF6" s="3"/>
      <c r="AG6" s="107"/>
      <c r="AH6" s="68"/>
      <c r="AI6" s="112"/>
      <c r="AJ6" s="4"/>
      <c r="AK6" s="15"/>
      <c r="AL6" s="15"/>
      <c r="AM6" s="4"/>
      <c r="AN6" s="16"/>
      <c r="AO6" s="15"/>
      <c r="AP6" s="15"/>
      <c r="AQ6" s="3"/>
      <c r="AR6" s="107"/>
      <c r="AS6" s="3"/>
      <c r="AT6" s="107"/>
      <c r="AU6" s="3"/>
      <c r="AV6" s="107"/>
      <c r="AW6" s="68"/>
      <c r="AX6" s="113"/>
      <c r="AY6" s="3"/>
      <c r="AZ6" s="114"/>
      <c r="BA6" s="109"/>
      <c r="BB6" s="109"/>
      <c r="BC6" s="109"/>
      <c r="BD6" s="3"/>
      <c r="BE6" s="107"/>
      <c r="BF6" s="115"/>
      <c r="BG6" s="115"/>
    </row>
    <row r="7" spans="1:59" s="100" customFormat="1" ht="15" customHeight="1">
      <c r="A7" s="1080" t="s">
        <v>177</v>
      </c>
      <c r="B7" s="1083" t="s">
        <v>324</v>
      </c>
      <c r="C7" s="1059" t="s">
        <v>179</v>
      </c>
      <c r="D7" s="1062" t="s">
        <v>325</v>
      </c>
      <c r="E7" s="17"/>
      <c r="F7" s="1065">
        <v>214000</v>
      </c>
      <c r="G7" s="1068">
        <v>293200</v>
      </c>
      <c r="H7" s="1065">
        <v>209380</v>
      </c>
      <c r="I7" s="1068">
        <v>288580</v>
      </c>
      <c r="J7" s="1005" t="s">
        <v>326</v>
      </c>
      <c r="K7" s="992">
        <v>2030</v>
      </c>
      <c r="L7" s="1026">
        <v>2820</v>
      </c>
      <c r="M7" s="1029" t="s">
        <v>492</v>
      </c>
      <c r="N7" s="992">
        <v>1980</v>
      </c>
      <c r="O7" s="1026">
        <v>2770</v>
      </c>
      <c r="P7" s="1029" t="s">
        <v>492</v>
      </c>
      <c r="Q7" s="1005" t="s">
        <v>326</v>
      </c>
      <c r="R7" s="1032">
        <v>158400</v>
      </c>
      <c r="S7" s="1029">
        <v>79200</v>
      </c>
      <c r="T7" s="992">
        <v>1580</v>
      </c>
      <c r="U7" s="1026">
        <v>790</v>
      </c>
      <c r="V7" s="1029" t="s">
        <v>492</v>
      </c>
      <c r="W7" s="1090" t="s">
        <v>326</v>
      </c>
      <c r="X7" s="68"/>
      <c r="Y7" s="1091" t="s">
        <v>493</v>
      </c>
      <c r="Z7" s="1092"/>
      <c r="AA7" s="1005" t="s">
        <v>326</v>
      </c>
      <c r="AB7" s="140"/>
      <c r="AC7" s="141"/>
      <c r="AD7" s="1086" t="s">
        <v>494</v>
      </c>
      <c r="AE7" s="142"/>
      <c r="AF7" s="1005" t="s">
        <v>326</v>
      </c>
      <c r="AG7" s="1094">
        <v>44780</v>
      </c>
      <c r="AH7" s="1005" t="s">
        <v>326</v>
      </c>
      <c r="AI7" s="989">
        <v>390</v>
      </c>
      <c r="AJ7" s="991" t="s">
        <v>326</v>
      </c>
      <c r="AK7" s="992">
        <v>3000</v>
      </c>
      <c r="AL7" s="1021">
        <v>3300</v>
      </c>
      <c r="AM7" s="991" t="s">
        <v>326</v>
      </c>
      <c r="AN7" s="1022" t="s">
        <v>495</v>
      </c>
      <c r="AO7" s="1051">
        <v>20300</v>
      </c>
      <c r="AP7" s="1021">
        <v>22600</v>
      </c>
      <c r="AQ7" s="1005" t="s">
        <v>496</v>
      </c>
      <c r="AR7" s="1041">
        <v>2050</v>
      </c>
      <c r="AS7" s="1005" t="s">
        <v>496</v>
      </c>
      <c r="AT7" s="1052" t="s">
        <v>327</v>
      </c>
      <c r="AU7" s="1005" t="s">
        <v>496</v>
      </c>
      <c r="AV7" s="1041">
        <v>39910</v>
      </c>
      <c r="AW7" s="1005" t="s">
        <v>326</v>
      </c>
      <c r="AX7" s="1044">
        <v>390</v>
      </c>
      <c r="AY7" s="1005" t="s">
        <v>496</v>
      </c>
      <c r="AZ7" s="1047" t="s">
        <v>328</v>
      </c>
      <c r="BA7" s="1035" t="s">
        <v>328</v>
      </c>
      <c r="BB7" s="1035" t="s">
        <v>328</v>
      </c>
      <c r="BC7" s="1035" t="s">
        <v>328</v>
      </c>
      <c r="BD7" s="1079"/>
      <c r="BE7" s="1052" t="s">
        <v>329</v>
      </c>
      <c r="BF7" s="115"/>
      <c r="BG7" s="115"/>
    </row>
    <row r="8" spans="1:59" s="100" customFormat="1" ht="15" customHeight="1">
      <c r="A8" s="1081"/>
      <c r="B8" s="1084"/>
      <c r="C8" s="1060"/>
      <c r="D8" s="1063"/>
      <c r="E8" s="17"/>
      <c r="F8" s="1066"/>
      <c r="G8" s="1069"/>
      <c r="H8" s="1066"/>
      <c r="I8" s="1069"/>
      <c r="J8" s="1005"/>
      <c r="K8" s="993"/>
      <c r="L8" s="1027"/>
      <c r="M8" s="1030"/>
      <c r="N8" s="993"/>
      <c r="O8" s="1027"/>
      <c r="P8" s="1030"/>
      <c r="Q8" s="1005"/>
      <c r="R8" s="1033"/>
      <c r="S8" s="1030"/>
      <c r="T8" s="993"/>
      <c r="U8" s="1027"/>
      <c r="V8" s="1030"/>
      <c r="W8" s="1090"/>
      <c r="X8" s="68"/>
      <c r="Y8" s="1019"/>
      <c r="Z8" s="1093"/>
      <c r="AA8" s="1005"/>
      <c r="AB8" s="143"/>
      <c r="AC8" s="141"/>
      <c r="AD8" s="1086"/>
      <c r="AE8" s="144"/>
      <c r="AF8" s="1005"/>
      <c r="AG8" s="1074"/>
      <c r="AH8" s="1005"/>
      <c r="AI8" s="990"/>
      <c r="AJ8" s="991"/>
      <c r="AK8" s="993"/>
      <c r="AL8" s="1003"/>
      <c r="AM8" s="991"/>
      <c r="AN8" s="999"/>
      <c r="AO8" s="1001"/>
      <c r="AP8" s="1003"/>
      <c r="AQ8" s="1005"/>
      <c r="AR8" s="1042"/>
      <c r="AS8" s="1005"/>
      <c r="AT8" s="1053"/>
      <c r="AU8" s="1005"/>
      <c r="AV8" s="1042"/>
      <c r="AW8" s="1005"/>
      <c r="AX8" s="1045"/>
      <c r="AY8" s="1005"/>
      <c r="AZ8" s="1048"/>
      <c r="BA8" s="1036"/>
      <c r="BB8" s="1036"/>
      <c r="BC8" s="1036"/>
      <c r="BD8" s="1079"/>
      <c r="BE8" s="1053"/>
      <c r="BF8" s="115"/>
      <c r="BG8" s="115"/>
    </row>
    <row r="9" spans="1:59" s="100" customFormat="1" ht="15" customHeight="1">
      <c r="A9" s="1081"/>
      <c r="B9" s="1084"/>
      <c r="C9" s="1060"/>
      <c r="D9" s="1063"/>
      <c r="E9" s="17"/>
      <c r="F9" s="1066"/>
      <c r="G9" s="1069"/>
      <c r="H9" s="1066"/>
      <c r="I9" s="1069"/>
      <c r="J9" s="1005"/>
      <c r="K9" s="993"/>
      <c r="L9" s="1027"/>
      <c r="M9" s="1030"/>
      <c r="N9" s="993"/>
      <c r="O9" s="1027"/>
      <c r="P9" s="1030"/>
      <c r="Q9" s="1005"/>
      <c r="R9" s="1033"/>
      <c r="S9" s="1030"/>
      <c r="T9" s="993"/>
      <c r="U9" s="1027"/>
      <c r="V9" s="1030"/>
      <c r="W9" s="1090"/>
      <c r="X9" s="68"/>
      <c r="Y9" s="145" t="s">
        <v>497</v>
      </c>
      <c r="Z9" s="146">
        <v>269500</v>
      </c>
      <c r="AA9" s="1005"/>
      <c r="AB9" s="144">
        <v>2690</v>
      </c>
      <c r="AC9" s="141"/>
      <c r="AD9" s="1086"/>
      <c r="AE9" s="144"/>
      <c r="AF9" s="1005"/>
      <c r="AG9" s="1074"/>
      <c r="AH9" s="1005"/>
      <c r="AI9" s="990"/>
      <c r="AJ9" s="991"/>
      <c r="AK9" s="993"/>
      <c r="AL9" s="1003"/>
      <c r="AM9" s="991"/>
      <c r="AN9" s="999" t="s">
        <v>498</v>
      </c>
      <c r="AO9" s="1001">
        <v>11200</v>
      </c>
      <c r="AP9" s="1003">
        <v>12400</v>
      </c>
      <c r="AQ9" s="1005"/>
      <c r="AR9" s="1042"/>
      <c r="AS9" s="1005"/>
      <c r="AT9" s="1053"/>
      <c r="AU9" s="1005"/>
      <c r="AV9" s="1042"/>
      <c r="AW9" s="1005"/>
      <c r="AX9" s="1045"/>
      <c r="AY9" s="1005"/>
      <c r="AZ9" s="1048"/>
      <c r="BA9" s="1036"/>
      <c r="BB9" s="1036"/>
      <c r="BC9" s="1036"/>
      <c r="BD9" s="1079"/>
      <c r="BE9" s="1053"/>
      <c r="BF9" s="115"/>
      <c r="BG9" s="115"/>
    </row>
    <row r="10" spans="1:59" s="100" customFormat="1" ht="15" customHeight="1">
      <c r="A10" s="1081"/>
      <c r="B10" s="1084"/>
      <c r="C10" s="1060"/>
      <c r="D10" s="1063"/>
      <c r="E10" s="17"/>
      <c r="F10" s="1066"/>
      <c r="G10" s="1069"/>
      <c r="H10" s="1066"/>
      <c r="I10" s="1069"/>
      <c r="J10" s="1005"/>
      <c r="K10" s="993"/>
      <c r="L10" s="1027"/>
      <c r="M10" s="1030"/>
      <c r="N10" s="993"/>
      <c r="O10" s="1027"/>
      <c r="P10" s="1030"/>
      <c r="Q10" s="1005"/>
      <c r="R10" s="1033"/>
      <c r="S10" s="1030"/>
      <c r="T10" s="993"/>
      <c r="U10" s="1027"/>
      <c r="V10" s="1030"/>
      <c r="W10" s="1090"/>
      <c r="X10" s="68"/>
      <c r="Y10" s="145" t="s">
        <v>499</v>
      </c>
      <c r="Z10" s="146">
        <v>288700</v>
      </c>
      <c r="AA10" s="1005"/>
      <c r="AB10" s="144">
        <v>2880</v>
      </c>
      <c r="AC10" s="141"/>
      <c r="AD10" s="1086"/>
      <c r="AE10" s="144"/>
      <c r="AF10" s="1005"/>
      <c r="AG10" s="1074"/>
      <c r="AH10" s="1005"/>
      <c r="AI10" s="990"/>
      <c r="AJ10" s="991"/>
      <c r="AK10" s="993"/>
      <c r="AL10" s="1003"/>
      <c r="AM10" s="991"/>
      <c r="AN10" s="999"/>
      <c r="AO10" s="1001"/>
      <c r="AP10" s="1003"/>
      <c r="AQ10" s="1005"/>
      <c r="AR10" s="1042"/>
      <c r="AS10" s="1005"/>
      <c r="AT10" s="1053"/>
      <c r="AU10" s="1005"/>
      <c r="AV10" s="1042"/>
      <c r="AW10" s="1005"/>
      <c r="AX10" s="1045"/>
      <c r="AY10" s="1005"/>
      <c r="AZ10" s="1048"/>
      <c r="BA10" s="1036"/>
      <c r="BB10" s="1036"/>
      <c r="BC10" s="1036"/>
      <c r="BD10" s="1079"/>
      <c r="BE10" s="1053"/>
      <c r="BF10" s="115"/>
      <c r="BG10" s="115"/>
    </row>
    <row r="11" spans="1:59" s="100" customFormat="1" ht="15" customHeight="1">
      <c r="A11" s="1081"/>
      <c r="B11" s="1084"/>
      <c r="C11" s="1060"/>
      <c r="D11" s="1071" t="s">
        <v>49</v>
      </c>
      <c r="E11" s="17"/>
      <c r="F11" s="1073">
        <v>293200</v>
      </c>
      <c r="G11" s="1076"/>
      <c r="H11" s="1073">
        <v>288580</v>
      </c>
      <c r="I11" s="1076"/>
      <c r="J11" s="1005" t="s">
        <v>326</v>
      </c>
      <c r="K11" s="1018">
        <v>2820</v>
      </c>
      <c r="L11" s="1015"/>
      <c r="M11" s="1009" t="s">
        <v>492</v>
      </c>
      <c r="N11" s="1018">
        <v>2770</v>
      </c>
      <c r="O11" s="1015"/>
      <c r="P11" s="1009" t="s">
        <v>492</v>
      </c>
      <c r="Q11" s="1005" t="s">
        <v>326</v>
      </c>
      <c r="R11" s="1006">
        <v>79200</v>
      </c>
      <c r="S11" s="1009"/>
      <c r="T11" s="1012">
        <v>790</v>
      </c>
      <c r="U11" s="1015"/>
      <c r="V11" s="1009" t="s">
        <v>492</v>
      </c>
      <c r="W11" s="1090"/>
      <c r="X11" s="68"/>
      <c r="Y11" s="145" t="s">
        <v>500</v>
      </c>
      <c r="Z11" s="146">
        <v>327200</v>
      </c>
      <c r="AA11" s="1005"/>
      <c r="AB11" s="144">
        <v>3270</v>
      </c>
      <c r="AC11" s="141"/>
      <c r="AD11" s="1086"/>
      <c r="AE11" s="144"/>
      <c r="AF11" s="1005"/>
      <c r="AG11" s="1074"/>
      <c r="AH11" s="1005"/>
      <c r="AI11" s="1023" t="s">
        <v>501</v>
      </c>
      <c r="AJ11" s="991"/>
      <c r="AK11" s="993"/>
      <c r="AL11" s="1003"/>
      <c r="AM11" s="991"/>
      <c r="AN11" s="999" t="s">
        <v>502</v>
      </c>
      <c r="AO11" s="1001">
        <v>9700</v>
      </c>
      <c r="AP11" s="1003">
        <v>10800</v>
      </c>
      <c r="AQ11" s="1005"/>
      <c r="AR11" s="1042"/>
      <c r="AS11" s="1005"/>
      <c r="AT11" s="1054">
        <v>0.08</v>
      </c>
      <c r="AU11" s="1005"/>
      <c r="AV11" s="1042"/>
      <c r="AW11" s="1005"/>
      <c r="AX11" s="1045"/>
      <c r="AY11" s="1005"/>
      <c r="AZ11" s="1049">
        <v>0.02</v>
      </c>
      <c r="BA11" s="995">
        <v>0.03</v>
      </c>
      <c r="BB11" s="995">
        <v>0.05</v>
      </c>
      <c r="BC11" s="997">
        <v>0.06</v>
      </c>
      <c r="BD11" s="1079"/>
      <c r="BE11" s="1054">
        <v>0.82</v>
      </c>
      <c r="BF11" s="115"/>
      <c r="BG11" s="115"/>
    </row>
    <row r="12" spans="1:59" s="100" customFormat="1" ht="15" customHeight="1">
      <c r="A12" s="1081"/>
      <c r="B12" s="1084"/>
      <c r="C12" s="1060"/>
      <c r="D12" s="1063"/>
      <c r="E12" s="17"/>
      <c r="F12" s="1074"/>
      <c r="G12" s="1077"/>
      <c r="H12" s="1074"/>
      <c r="I12" s="1077"/>
      <c r="J12" s="1005"/>
      <c r="K12" s="1019"/>
      <c r="L12" s="1016"/>
      <c r="M12" s="1010"/>
      <c r="N12" s="1019"/>
      <c r="O12" s="1016"/>
      <c r="P12" s="1010"/>
      <c r="Q12" s="1005"/>
      <c r="R12" s="1007"/>
      <c r="S12" s="1010"/>
      <c r="T12" s="1013"/>
      <c r="U12" s="1016"/>
      <c r="V12" s="1010"/>
      <c r="W12" s="1090"/>
      <c r="X12" s="68"/>
      <c r="Y12" s="145" t="s">
        <v>503</v>
      </c>
      <c r="Z12" s="146">
        <v>365700</v>
      </c>
      <c r="AA12" s="1005"/>
      <c r="AB12" s="144">
        <v>3650</v>
      </c>
      <c r="AC12" s="141"/>
      <c r="AD12" s="1086"/>
      <c r="AE12" s="144"/>
      <c r="AF12" s="1005"/>
      <c r="AG12" s="1074"/>
      <c r="AH12" s="1005"/>
      <c r="AI12" s="1023"/>
      <c r="AJ12" s="991"/>
      <c r="AK12" s="993"/>
      <c r="AL12" s="1003"/>
      <c r="AM12" s="991"/>
      <c r="AN12" s="999"/>
      <c r="AO12" s="1001"/>
      <c r="AP12" s="1003"/>
      <c r="AQ12" s="1005"/>
      <c r="AR12" s="1042"/>
      <c r="AS12" s="1005"/>
      <c r="AT12" s="1054"/>
      <c r="AU12" s="1005"/>
      <c r="AV12" s="1042"/>
      <c r="AW12" s="1005"/>
      <c r="AX12" s="1045"/>
      <c r="AY12" s="1005"/>
      <c r="AZ12" s="1049"/>
      <c r="BA12" s="995"/>
      <c r="BB12" s="995"/>
      <c r="BC12" s="997"/>
      <c r="BD12" s="1079"/>
      <c r="BE12" s="1054"/>
      <c r="BF12" s="115"/>
      <c r="BG12" s="115"/>
    </row>
    <row r="13" spans="1:59" s="100" customFormat="1" ht="15" customHeight="1">
      <c r="A13" s="1081"/>
      <c r="B13" s="1084"/>
      <c r="C13" s="1060"/>
      <c r="D13" s="1063"/>
      <c r="E13" s="17"/>
      <c r="F13" s="1074"/>
      <c r="G13" s="1077"/>
      <c r="H13" s="1074"/>
      <c r="I13" s="1077"/>
      <c r="J13" s="1005"/>
      <c r="K13" s="1019"/>
      <c r="L13" s="1016"/>
      <c r="M13" s="1010"/>
      <c r="N13" s="1019"/>
      <c r="O13" s="1016"/>
      <c r="P13" s="1010"/>
      <c r="Q13" s="1005"/>
      <c r="R13" s="1007"/>
      <c r="S13" s="1010"/>
      <c r="T13" s="1013"/>
      <c r="U13" s="1016"/>
      <c r="V13" s="1010"/>
      <c r="W13" s="1090"/>
      <c r="X13" s="68"/>
      <c r="Y13" s="145" t="s">
        <v>504</v>
      </c>
      <c r="Z13" s="146">
        <v>404200</v>
      </c>
      <c r="AA13" s="1005"/>
      <c r="AB13" s="144">
        <v>4040</v>
      </c>
      <c r="AC13" s="141"/>
      <c r="AD13" s="1086"/>
      <c r="AE13" s="144"/>
      <c r="AF13" s="1005"/>
      <c r="AG13" s="1074"/>
      <c r="AH13" s="1005"/>
      <c r="AI13" s="1023"/>
      <c r="AJ13" s="991"/>
      <c r="AK13" s="993"/>
      <c r="AL13" s="1003"/>
      <c r="AM13" s="991"/>
      <c r="AN13" s="999" t="s">
        <v>505</v>
      </c>
      <c r="AO13" s="1001">
        <v>8700</v>
      </c>
      <c r="AP13" s="1003">
        <v>9700</v>
      </c>
      <c r="AQ13" s="1005"/>
      <c r="AR13" s="1042"/>
      <c r="AS13" s="1005"/>
      <c r="AT13" s="1054"/>
      <c r="AU13" s="1005"/>
      <c r="AV13" s="1042"/>
      <c r="AW13" s="1005"/>
      <c r="AX13" s="1045"/>
      <c r="AY13" s="1005"/>
      <c r="AZ13" s="1049"/>
      <c r="BA13" s="995"/>
      <c r="BB13" s="995"/>
      <c r="BC13" s="997"/>
      <c r="BD13" s="1079"/>
      <c r="BE13" s="1054"/>
      <c r="BF13" s="115"/>
      <c r="BG13" s="115"/>
    </row>
    <row r="14" spans="1:59" s="100" customFormat="1" ht="15" customHeight="1">
      <c r="A14" s="1081"/>
      <c r="B14" s="1084"/>
      <c r="C14" s="1060"/>
      <c r="D14" s="1063"/>
      <c r="E14" s="17"/>
      <c r="F14" s="1074"/>
      <c r="G14" s="1078"/>
      <c r="H14" s="1074"/>
      <c r="I14" s="1078"/>
      <c r="J14" s="1005"/>
      <c r="K14" s="1020"/>
      <c r="L14" s="1017"/>
      <c r="M14" s="1011"/>
      <c r="N14" s="1020"/>
      <c r="O14" s="1017"/>
      <c r="P14" s="1011"/>
      <c r="Q14" s="1005"/>
      <c r="R14" s="1007"/>
      <c r="S14" s="1011"/>
      <c r="T14" s="1013"/>
      <c r="U14" s="1017"/>
      <c r="V14" s="1010"/>
      <c r="W14" s="1090"/>
      <c r="X14" s="68"/>
      <c r="Y14" s="145" t="s">
        <v>506</v>
      </c>
      <c r="Z14" s="146">
        <v>442700</v>
      </c>
      <c r="AA14" s="1005"/>
      <c r="AB14" s="144">
        <v>4420</v>
      </c>
      <c r="AC14" s="141"/>
      <c r="AD14" s="1086"/>
      <c r="AE14" s="144" t="s">
        <v>507</v>
      </c>
      <c r="AF14" s="1005"/>
      <c r="AG14" s="1075"/>
      <c r="AH14" s="1005"/>
      <c r="AI14" s="1024"/>
      <c r="AJ14" s="991"/>
      <c r="AK14" s="994"/>
      <c r="AL14" s="1004"/>
      <c r="AM14" s="991"/>
      <c r="AN14" s="1000"/>
      <c r="AO14" s="1002"/>
      <c r="AP14" s="1004"/>
      <c r="AQ14" s="1005"/>
      <c r="AR14" s="1043"/>
      <c r="AS14" s="1005"/>
      <c r="AT14" s="1055"/>
      <c r="AU14" s="1005"/>
      <c r="AV14" s="1042"/>
      <c r="AW14" s="1005"/>
      <c r="AX14" s="1045"/>
      <c r="AY14" s="1005"/>
      <c r="AZ14" s="1050"/>
      <c r="BA14" s="996"/>
      <c r="BB14" s="996"/>
      <c r="BC14" s="998"/>
      <c r="BD14" s="1079"/>
      <c r="BE14" s="1055"/>
      <c r="BF14" s="115"/>
      <c r="BG14" s="115"/>
    </row>
    <row r="15" spans="1:59" s="100" customFormat="1" ht="15" customHeight="1">
      <c r="A15" s="1081"/>
      <c r="B15" s="1056" t="s">
        <v>330</v>
      </c>
      <c r="C15" s="1059" t="s">
        <v>179</v>
      </c>
      <c r="D15" s="1062" t="s">
        <v>325</v>
      </c>
      <c r="E15" s="17"/>
      <c r="F15" s="1065">
        <v>168420</v>
      </c>
      <c r="G15" s="1068">
        <v>247620</v>
      </c>
      <c r="H15" s="1065">
        <v>165490</v>
      </c>
      <c r="I15" s="1068">
        <v>244690</v>
      </c>
      <c r="J15" s="1005" t="s">
        <v>326</v>
      </c>
      <c r="K15" s="992">
        <v>1570</v>
      </c>
      <c r="L15" s="1026">
        <v>2360</v>
      </c>
      <c r="M15" s="1029" t="s">
        <v>492</v>
      </c>
      <c r="N15" s="992">
        <v>1540</v>
      </c>
      <c r="O15" s="1026">
        <v>2330</v>
      </c>
      <c r="P15" s="1029" t="s">
        <v>492</v>
      </c>
      <c r="Q15" s="1005" t="s">
        <v>326</v>
      </c>
      <c r="R15" s="1032">
        <v>158400</v>
      </c>
      <c r="S15" s="1029">
        <v>79200</v>
      </c>
      <c r="T15" s="1087">
        <v>1580</v>
      </c>
      <c r="U15" s="1026">
        <v>790</v>
      </c>
      <c r="V15" s="1029" t="s">
        <v>492</v>
      </c>
      <c r="W15" s="1090"/>
      <c r="X15" s="68"/>
      <c r="Y15" s="145" t="s">
        <v>508</v>
      </c>
      <c r="Z15" s="146">
        <v>481200</v>
      </c>
      <c r="AA15" s="1005"/>
      <c r="AB15" s="144">
        <v>4810</v>
      </c>
      <c r="AC15" s="141"/>
      <c r="AD15" s="1086"/>
      <c r="AE15" s="147" t="s">
        <v>509</v>
      </c>
      <c r="AF15" s="1005" t="s">
        <v>326</v>
      </c>
      <c r="AG15" s="1094">
        <v>30230</v>
      </c>
      <c r="AH15" s="1005" t="s">
        <v>326</v>
      </c>
      <c r="AI15" s="989">
        <v>240</v>
      </c>
      <c r="AJ15" s="991" t="s">
        <v>326</v>
      </c>
      <c r="AK15" s="992">
        <v>1900</v>
      </c>
      <c r="AL15" s="1021">
        <v>2100</v>
      </c>
      <c r="AM15" s="991" t="s">
        <v>326</v>
      </c>
      <c r="AN15" s="1022" t="s">
        <v>495</v>
      </c>
      <c r="AO15" s="1051">
        <v>25700</v>
      </c>
      <c r="AP15" s="1021">
        <v>28600</v>
      </c>
      <c r="AQ15" s="1005" t="s">
        <v>496</v>
      </c>
      <c r="AR15" s="1041">
        <v>1290</v>
      </c>
      <c r="AS15" s="1005" t="s">
        <v>496</v>
      </c>
      <c r="AT15" s="1052" t="s">
        <v>327</v>
      </c>
      <c r="AU15" s="1005" t="s">
        <v>496</v>
      </c>
      <c r="AV15" s="1041">
        <v>25200</v>
      </c>
      <c r="AW15" s="1005" t="s">
        <v>326</v>
      </c>
      <c r="AX15" s="1044">
        <v>250</v>
      </c>
      <c r="AY15" s="1005" t="s">
        <v>496</v>
      </c>
      <c r="AZ15" s="1035" t="s">
        <v>328</v>
      </c>
      <c r="BA15" s="1035" t="s">
        <v>328</v>
      </c>
      <c r="BB15" s="1035" t="s">
        <v>328</v>
      </c>
      <c r="BC15" s="1095" t="s">
        <v>328</v>
      </c>
      <c r="BD15" s="117"/>
      <c r="BE15" s="1039" t="s">
        <v>516</v>
      </c>
      <c r="BF15" s="115"/>
      <c r="BG15" s="115"/>
    </row>
    <row r="16" spans="1:59" s="100" customFormat="1" ht="15" customHeight="1">
      <c r="A16" s="1081"/>
      <c r="B16" s="1057"/>
      <c r="C16" s="1060"/>
      <c r="D16" s="1063"/>
      <c r="E16" s="17"/>
      <c r="F16" s="1066"/>
      <c r="G16" s="1069"/>
      <c r="H16" s="1066"/>
      <c r="I16" s="1069"/>
      <c r="J16" s="1005"/>
      <c r="K16" s="993"/>
      <c r="L16" s="1027"/>
      <c r="M16" s="1030"/>
      <c r="N16" s="993"/>
      <c r="O16" s="1027"/>
      <c r="P16" s="1030"/>
      <c r="Q16" s="1005"/>
      <c r="R16" s="1033"/>
      <c r="S16" s="1030"/>
      <c r="T16" s="1088"/>
      <c r="U16" s="1027"/>
      <c r="V16" s="1030"/>
      <c r="W16" s="1090"/>
      <c r="X16" s="68"/>
      <c r="Y16" s="145" t="s">
        <v>510</v>
      </c>
      <c r="Z16" s="146">
        <v>519700</v>
      </c>
      <c r="AA16" s="1005"/>
      <c r="AB16" s="144">
        <v>5190</v>
      </c>
      <c r="AC16" s="141"/>
      <c r="AD16" s="1086"/>
      <c r="AE16" s="144"/>
      <c r="AF16" s="1005"/>
      <c r="AG16" s="1074"/>
      <c r="AH16" s="1005"/>
      <c r="AI16" s="990"/>
      <c r="AJ16" s="991"/>
      <c r="AK16" s="993"/>
      <c r="AL16" s="1003"/>
      <c r="AM16" s="991"/>
      <c r="AN16" s="999"/>
      <c r="AO16" s="1001"/>
      <c r="AP16" s="1003"/>
      <c r="AQ16" s="1005"/>
      <c r="AR16" s="1042"/>
      <c r="AS16" s="1005"/>
      <c r="AT16" s="1053"/>
      <c r="AU16" s="1005"/>
      <c r="AV16" s="1042"/>
      <c r="AW16" s="1005"/>
      <c r="AX16" s="1045"/>
      <c r="AY16" s="1005"/>
      <c r="AZ16" s="1036"/>
      <c r="BA16" s="1036"/>
      <c r="BB16" s="1036"/>
      <c r="BC16" s="1096"/>
      <c r="BD16" s="117"/>
      <c r="BE16" s="1040"/>
      <c r="BF16" s="115"/>
      <c r="BG16" s="115"/>
    </row>
    <row r="17" spans="1:59" s="100" customFormat="1" ht="15" customHeight="1">
      <c r="A17" s="1081"/>
      <c r="B17" s="1057"/>
      <c r="C17" s="1060"/>
      <c r="D17" s="1063"/>
      <c r="E17" s="17"/>
      <c r="F17" s="1066"/>
      <c r="G17" s="1069"/>
      <c r="H17" s="1066"/>
      <c r="I17" s="1069"/>
      <c r="J17" s="1005"/>
      <c r="K17" s="993"/>
      <c r="L17" s="1027"/>
      <c r="M17" s="1030"/>
      <c r="N17" s="993"/>
      <c r="O17" s="1027"/>
      <c r="P17" s="1030"/>
      <c r="Q17" s="1005"/>
      <c r="R17" s="1033"/>
      <c r="S17" s="1030"/>
      <c r="T17" s="1088"/>
      <c r="U17" s="1027"/>
      <c r="V17" s="1030"/>
      <c r="W17" s="1090"/>
      <c r="X17" s="68"/>
      <c r="Y17" s="145" t="s">
        <v>511</v>
      </c>
      <c r="Z17" s="146">
        <v>558200</v>
      </c>
      <c r="AA17" s="1005"/>
      <c r="AB17" s="144">
        <v>5580</v>
      </c>
      <c r="AC17" s="141"/>
      <c r="AD17" s="1086"/>
      <c r="AE17" s="144"/>
      <c r="AF17" s="1005"/>
      <c r="AG17" s="1074"/>
      <c r="AH17" s="1005"/>
      <c r="AI17" s="990"/>
      <c r="AJ17" s="991"/>
      <c r="AK17" s="993"/>
      <c r="AL17" s="1003"/>
      <c r="AM17" s="991"/>
      <c r="AN17" s="999" t="s">
        <v>498</v>
      </c>
      <c r="AO17" s="1001">
        <v>14200</v>
      </c>
      <c r="AP17" s="1003">
        <v>15700</v>
      </c>
      <c r="AQ17" s="1005"/>
      <c r="AR17" s="1042"/>
      <c r="AS17" s="1005"/>
      <c r="AT17" s="1053"/>
      <c r="AU17" s="1005"/>
      <c r="AV17" s="1042"/>
      <c r="AW17" s="1005"/>
      <c r="AX17" s="1045"/>
      <c r="AY17" s="1005"/>
      <c r="AZ17" s="1036"/>
      <c r="BA17" s="1036"/>
      <c r="BB17" s="1036"/>
      <c r="BC17" s="1096"/>
      <c r="BD17" s="117"/>
      <c r="BE17" s="153" t="s">
        <v>517</v>
      </c>
      <c r="BF17" s="115"/>
      <c r="BG17" s="115"/>
    </row>
    <row r="18" spans="1:59" s="100" customFormat="1" ht="15" customHeight="1">
      <c r="A18" s="1081"/>
      <c r="B18" s="1057"/>
      <c r="C18" s="1060"/>
      <c r="D18" s="1063"/>
      <c r="E18" s="17"/>
      <c r="F18" s="1066"/>
      <c r="G18" s="1069"/>
      <c r="H18" s="1066"/>
      <c r="I18" s="1069"/>
      <c r="J18" s="1005"/>
      <c r="K18" s="993"/>
      <c r="L18" s="1027"/>
      <c r="M18" s="1030"/>
      <c r="N18" s="993"/>
      <c r="O18" s="1027"/>
      <c r="P18" s="1030"/>
      <c r="Q18" s="1005"/>
      <c r="R18" s="1033"/>
      <c r="S18" s="1030"/>
      <c r="T18" s="1088"/>
      <c r="U18" s="1027"/>
      <c r="V18" s="1030"/>
      <c r="W18" s="1090"/>
      <c r="X18" s="68"/>
      <c r="Y18" s="145" t="s">
        <v>512</v>
      </c>
      <c r="Z18" s="146">
        <v>596700</v>
      </c>
      <c r="AA18" s="1005"/>
      <c r="AB18" s="144">
        <v>5960</v>
      </c>
      <c r="AC18" s="141"/>
      <c r="AD18" s="1086"/>
      <c r="AE18" s="144"/>
      <c r="AF18" s="1005"/>
      <c r="AG18" s="1074"/>
      <c r="AH18" s="1005"/>
      <c r="AI18" s="990"/>
      <c r="AJ18" s="991"/>
      <c r="AK18" s="993"/>
      <c r="AL18" s="1003"/>
      <c r="AM18" s="991"/>
      <c r="AN18" s="999"/>
      <c r="AO18" s="1001"/>
      <c r="AP18" s="1003"/>
      <c r="AQ18" s="1005"/>
      <c r="AR18" s="1042"/>
      <c r="AS18" s="1005"/>
      <c r="AT18" s="1053"/>
      <c r="AU18" s="1005"/>
      <c r="AV18" s="1042"/>
      <c r="AW18" s="1005"/>
      <c r="AX18" s="1045"/>
      <c r="AY18" s="1005"/>
      <c r="AZ18" s="1036"/>
      <c r="BA18" s="1036"/>
      <c r="BB18" s="1036"/>
      <c r="BC18" s="1096"/>
      <c r="BD18" s="117"/>
      <c r="BE18" s="154">
        <v>0.8</v>
      </c>
      <c r="BF18" s="115"/>
      <c r="BG18" s="115"/>
    </row>
    <row r="19" spans="1:59" s="100" customFormat="1" ht="15" customHeight="1">
      <c r="A19" s="1081"/>
      <c r="B19" s="1057"/>
      <c r="C19" s="1060"/>
      <c r="D19" s="1071" t="s">
        <v>49</v>
      </c>
      <c r="E19" s="17"/>
      <c r="F19" s="1073">
        <v>247620</v>
      </c>
      <c r="G19" s="1076"/>
      <c r="H19" s="1073">
        <v>244690</v>
      </c>
      <c r="I19" s="1076"/>
      <c r="J19" s="1005" t="s">
        <v>326</v>
      </c>
      <c r="K19" s="1018">
        <v>2360</v>
      </c>
      <c r="L19" s="1015"/>
      <c r="M19" s="1009" t="s">
        <v>492</v>
      </c>
      <c r="N19" s="1018">
        <v>2330</v>
      </c>
      <c r="O19" s="1015"/>
      <c r="P19" s="1009" t="s">
        <v>492</v>
      </c>
      <c r="Q19" s="1005" t="s">
        <v>326</v>
      </c>
      <c r="R19" s="1006">
        <v>79200</v>
      </c>
      <c r="S19" s="1009"/>
      <c r="T19" s="1012">
        <v>790</v>
      </c>
      <c r="U19" s="1015"/>
      <c r="V19" s="1009" t="s">
        <v>492</v>
      </c>
      <c r="W19" s="1090"/>
      <c r="X19" s="68"/>
      <c r="Y19" s="145" t="s">
        <v>331</v>
      </c>
      <c r="Z19" s="146">
        <v>635200</v>
      </c>
      <c r="AA19" s="1005"/>
      <c r="AB19" s="144">
        <v>6350</v>
      </c>
      <c r="AC19" s="141"/>
      <c r="AD19" s="1086"/>
      <c r="AE19" s="144"/>
      <c r="AF19" s="1005"/>
      <c r="AG19" s="1074"/>
      <c r="AH19" s="1005"/>
      <c r="AI19" s="1023" t="s">
        <v>501</v>
      </c>
      <c r="AJ19" s="991"/>
      <c r="AK19" s="993"/>
      <c r="AL19" s="1003"/>
      <c r="AM19" s="991"/>
      <c r="AN19" s="999" t="s">
        <v>502</v>
      </c>
      <c r="AO19" s="1001">
        <v>12300</v>
      </c>
      <c r="AP19" s="1003">
        <v>13700</v>
      </c>
      <c r="AQ19" s="1005"/>
      <c r="AR19" s="1042"/>
      <c r="AS19" s="1005"/>
      <c r="AT19" s="1054">
        <v>0.08</v>
      </c>
      <c r="AU19" s="1005"/>
      <c r="AV19" s="1042"/>
      <c r="AW19" s="1005"/>
      <c r="AX19" s="1045"/>
      <c r="AY19" s="1005"/>
      <c r="AZ19" s="1049">
        <v>0.02</v>
      </c>
      <c r="BA19" s="995">
        <v>0.03</v>
      </c>
      <c r="BB19" s="995">
        <v>0.05</v>
      </c>
      <c r="BC19" s="997">
        <v>0.06</v>
      </c>
      <c r="BD19" s="117"/>
      <c r="BE19" s="153" t="s">
        <v>518</v>
      </c>
      <c r="BF19" s="115"/>
      <c r="BG19" s="115"/>
    </row>
    <row r="20" spans="1:59" s="100" customFormat="1" ht="15" customHeight="1">
      <c r="A20" s="1081"/>
      <c r="B20" s="1057"/>
      <c r="C20" s="1060"/>
      <c r="D20" s="1063"/>
      <c r="E20" s="17"/>
      <c r="F20" s="1074"/>
      <c r="G20" s="1077"/>
      <c r="H20" s="1074"/>
      <c r="I20" s="1077"/>
      <c r="J20" s="1005"/>
      <c r="K20" s="1019"/>
      <c r="L20" s="1016"/>
      <c r="M20" s="1010"/>
      <c r="N20" s="1019"/>
      <c r="O20" s="1016"/>
      <c r="P20" s="1010"/>
      <c r="Q20" s="1005"/>
      <c r="R20" s="1007"/>
      <c r="S20" s="1010"/>
      <c r="T20" s="1013"/>
      <c r="U20" s="1016"/>
      <c r="V20" s="1010"/>
      <c r="W20" s="1090"/>
      <c r="X20" s="68"/>
      <c r="Y20" s="145" t="s">
        <v>513</v>
      </c>
      <c r="Z20" s="146">
        <v>673700</v>
      </c>
      <c r="AA20" s="1005"/>
      <c r="AB20" s="144">
        <v>6730</v>
      </c>
      <c r="AC20" s="141"/>
      <c r="AD20" s="1086"/>
      <c r="AE20" s="144"/>
      <c r="AF20" s="1005"/>
      <c r="AG20" s="1074"/>
      <c r="AH20" s="1005"/>
      <c r="AI20" s="1023"/>
      <c r="AJ20" s="991"/>
      <c r="AK20" s="993"/>
      <c r="AL20" s="1003"/>
      <c r="AM20" s="991"/>
      <c r="AN20" s="999"/>
      <c r="AO20" s="1001"/>
      <c r="AP20" s="1003"/>
      <c r="AQ20" s="1005"/>
      <c r="AR20" s="1042"/>
      <c r="AS20" s="1005"/>
      <c r="AT20" s="1054"/>
      <c r="AU20" s="1005"/>
      <c r="AV20" s="1042"/>
      <c r="AW20" s="1005"/>
      <c r="AX20" s="1045"/>
      <c r="AY20" s="1005"/>
      <c r="AZ20" s="1049"/>
      <c r="BA20" s="995"/>
      <c r="BB20" s="995"/>
      <c r="BC20" s="997"/>
      <c r="BD20" s="117"/>
      <c r="BE20" s="154">
        <v>0.75</v>
      </c>
      <c r="BF20" s="115"/>
      <c r="BG20" s="115"/>
    </row>
    <row r="21" spans="1:59" s="100" customFormat="1" ht="15" customHeight="1">
      <c r="A21" s="1081"/>
      <c r="B21" s="1057"/>
      <c r="C21" s="1060"/>
      <c r="D21" s="1063"/>
      <c r="E21" s="17"/>
      <c r="F21" s="1074"/>
      <c r="G21" s="1077"/>
      <c r="H21" s="1074"/>
      <c r="I21" s="1077"/>
      <c r="J21" s="1005"/>
      <c r="K21" s="1019"/>
      <c r="L21" s="1016"/>
      <c r="M21" s="1010"/>
      <c r="N21" s="1019"/>
      <c r="O21" s="1016"/>
      <c r="P21" s="1010"/>
      <c r="Q21" s="1005"/>
      <c r="R21" s="1007"/>
      <c r="S21" s="1010"/>
      <c r="T21" s="1013"/>
      <c r="U21" s="1016"/>
      <c r="V21" s="1010"/>
      <c r="W21" s="1090"/>
      <c r="X21" s="68"/>
      <c r="Y21" s="145" t="s">
        <v>514</v>
      </c>
      <c r="Z21" s="146">
        <v>712200</v>
      </c>
      <c r="AA21" s="1005"/>
      <c r="AB21" s="144">
        <v>7120</v>
      </c>
      <c r="AC21" s="141"/>
      <c r="AD21" s="1086"/>
      <c r="AE21" s="144"/>
      <c r="AF21" s="1005"/>
      <c r="AG21" s="1074"/>
      <c r="AH21" s="1005"/>
      <c r="AI21" s="1023"/>
      <c r="AJ21" s="991"/>
      <c r="AK21" s="993"/>
      <c r="AL21" s="1003"/>
      <c r="AM21" s="991"/>
      <c r="AN21" s="999" t="s">
        <v>505</v>
      </c>
      <c r="AO21" s="1001">
        <v>11000</v>
      </c>
      <c r="AP21" s="1003">
        <v>12300</v>
      </c>
      <c r="AQ21" s="1005"/>
      <c r="AR21" s="1042"/>
      <c r="AS21" s="1005"/>
      <c r="AT21" s="1054"/>
      <c r="AU21" s="1005"/>
      <c r="AV21" s="1042"/>
      <c r="AW21" s="1005"/>
      <c r="AX21" s="1045"/>
      <c r="AY21" s="1005"/>
      <c r="AZ21" s="1049"/>
      <c r="BA21" s="995"/>
      <c r="BB21" s="995"/>
      <c r="BC21" s="997"/>
      <c r="BD21" s="117"/>
      <c r="BE21" s="153" t="s">
        <v>519</v>
      </c>
      <c r="BF21" s="115"/>
      <c r="BG21" s="115"/>
    </row>
    <row r="22" spans="1:59" s="100" customFormat="1" ht="15" customHeight="1">
      <c r="A22" s="1082"/>
      <c r="B22" s="1058"/>
      <c r="C22" s="1061"/>
      <c r="D22" s="1072"/>
      <c r="E22" s="17"/>
      <c r="F22" s="1074"/>
      <c r="G22" s="1078"/>
      <c r="H22" s="1074"/>
      <c r="I22" s="1078"/>
      <c r="J22" s="1005"/>
      <c r="K22" s="1020"/>
      <c r="L22" s="1017"/>
      <c r="M22" s="1011"/>
      <c r="N22" s="1020"/>
      <c r="O22" s="1017"/>
      <c r="P22" s="1011"/>
      <c r="Q22" s="1005"/>
      <c r="R22" s="1007"/>
      <c r="S22" s="1011"/>
      <c r="T22" s="1013"/>
      <c r="U22" s="1017"/>
      <c r="V22" s="1010"/>
      <c r="W22" s="1090"/>
      <c r="X22" s="68"/>
      <c r="Y22" s="148" t="s">
        <v>515</v>
      </c>
      <c r="Z22" s="149">
        <v>750700</v>
      </c>
      <c r="AA22" s="1005"/>
      <c r="AB22" s="144">
        <v>7500</v>
      </c>
      <c r="AC22" s="141"/>
      <c r="AD22" s="1086"/>
      <c r="AE22" s="144"/>
      <c r="AF22" s="1005"/>
      <c r="AG22" s="1075"/>
      <c r="AH22" s="1005"/>
      <c r="AI22" s="1024"/>
      <c r="AJ22" s="991"/>
      <c r="AK22" s="994"/>
      <c r="AL22" s="1004"/>
      <c r="AM22" s="991"/>
      <c r="AN22" s="1000"/>
      <c r="AO22" s="1002"/>
      <c r="AP22" s="1004"/>
      <c r="AQ22" s="1005"/>
      <c r="AR22" s="1043"/>
      <c r="AS22" s="1005"/>
      <c r="AT22" s="1055"/>
      <c r="AU22" s="1005"/>
      <c r="AV22" s="1042"/>
      <c r="AW22" s="1005"/>
      <c r="AX22" s="1045"/>
      <c r="AY22" s="1005"/>
      <c r="AZ22" s="1050"/>
      <c r="BA22" s="996"/>
      <c r="BB22" s="996"/>
      <c r="BC22" s="998"/>
      <c r="BD22" s="117"/>
      <c r="BE22" s="155">
        <v>0.7</v>
      </c>
      <c r="BF22" s="115"/>
      <c r="BG22" s="115"/>
    </row>
    <row r="23" spans="1:59" s="100" customFormat="1" ht="15" customHeight="1">
      <c r="A23" s="1080" t="s">
        <v>180</v>
      </c>
      <c r="B23" s="1083" t="s">
        <v>324</v>
      </c>
      <c r="C23" s="1059" t="s">
        <v>179</v>
      </c>
      <c r="D23" s="1062" t="s">
        <v>325</v>
      </c>
      <c r="E23" s="17"/>
      <c r="F23" s="1065">
        <v>208720</v>
      </c>
      <c r="G23" s="1068">
        <v>285550</v>
      </c>
      <c r="H23" s="1065">
        <v>204090</v>
      </c>
      <c r="I23" s="1068">
        <v>280920</v>
      </c>
      <c r="J23" s="1005" t="s">
        <v>326</v>
      </c>
      <c r="K23" s="992">
        <v>1970</v>
      </c>
      <c r="L23" s="1026">
        <v>2730</v>
      </c>
      <c r="M23" s="1029" t="s">
        <v>492</v>
      </c>
      <c r="N23" s="992">
        <v>1930</v>
      </c>
      <c r="O23" s="1026">
        <v>2690</v>
      </c>
      <c r="P23" s="1029" t="s">
        <v>492</v>
      </c>
      <c r="Q23" s="1005" t="s">
        <v>326</v>
      </c>
      <c r="R23" s="1032">
        <v>153660</v>
      </c>
      <c r="S23" s="1029">
        <v>76830</v>
      </c>
      <c r="T23" s="1087">
        <v>1530</v>
      </c>
      <c r="U23" s="1026">
        <v>760</v>
      </c>
      <c r="V23" s="1029" t="s">
        <v>492</v>
      </c>
      <c r="W23" s="1090" t="s">
        <v>326</v>
      </c>
      <c r="X23" s="68"/>
      <c r="Y23" s="1091" t="s">
        <v>493</v>
      </c>
      <c r="Z23" s="1092"/>
      <c r="AA23" s="1005" t="s">
        <v>326</v>
      </c>
      <c r="AB23" s="142"/>
      <c r="AC23" s="141"/>
      <c r="AD23" s="1086" t="s">
        <v>494</v>
      </c>
      <c r="AE23" s="142"/>
      <c r="AF23" s="1005" t="s">
        <v>326</v>
      </c>
      <c r="AG23" s="1094">
        <v>44780</v>
      </c>
      <c r="AH23" s="1005" t="s">
        <v>326</v>
      </c>
      <c r="AI23" s="989">
        <v>390</v>
      </c>
      <c r="AJ23" s="991" t="s">
        <v>326</v>
      </c>
      <c r="AK23" s="992">
        <v>3000</v>
      </c>
      <c r="AL23" s="1021">
        <v>3300</v>
      </c>
      <c r="AM23" s="991" t="s">
        <v>326</v>
      </c>
      <c r="AN23" s="1022" t="s">
        <v>495</v>
      </c>
      <c r="AO23" s="1051">
        <v>20300</v>
      </c>
      <c r="AP23" s="1021">
        <v>22600</v>
      </c>
      <c r="AQ23" s="1005" t="s">
        <v>496</v>
      </c>
      <c r="AR23" s="1041">
        <v>2050</v>
      </c>
      <c r="AS23" s="1005" t="s">
        <v>496</v>
      </c>
      <c r="AT23" s="1052" t="s">
        <v>327</v>
      </c>
      <c r="AU23" s="1005" t="s">
        <v>496</v>
      </c>
      <c r="AV23" s="1041">
        <v>38390</v>
      </c>
      <c r="AW23" s="1005" t="s">
        <v>326</v>
      </c>
      <c r="AX23" s="1044">
        <v>380</v>
      </c>
      <c r="AY23" s="1005" t="s">
        <v>496</v>
      </c>
      <c r="AZ23" s="1047" t="s">
        <v>328</v>
      </c>
      <c r="BA23" s="1035" t="s">
        <v>328</v>
      </c>
      <c r="BB23" s="1035" t="s">
        <v>328</v>
      </c>
      <c r="BC23" s="1037" t="s">
        <v>328</v>
      </c>
      <c r="BD23" s="1079"/>
      <c r="BE23" s="1052" t="s">
        <v>329</v>
      </c>
      <c r="BF23" s="115"/>
      <c r="BG23" s="115"/>
    </row>
    <row r="24" spans="1:59" s="100" customFormat="1" ht="15" customHeight="1">
      <c r="A24" s="1081"/>
      <c r="B24" s="1084"/>
      <c r="C24" s="1060"/>
      <c r="D24" s="1063"/>
      <c r="E24" s="17"/>
      <c r="F24" s="1066"/>
      <c r="G24" s="1069"/>
      <c r="H24" s="1066"/>
      <c r="I24" s="1069"/>
      <c r="J24" s="1005"/>
      <c r="K24" s="993"/>
      <c r="L24" s="1027"/>
      <c r="M24" s="1030"/>
      <c r="N24" s="993"/>
      <c r="O24" s="1027"/>
      <c r="P24" s="1030"/>
      <c r="Q24" s="1005"/>
      <c r="R24" s="1033"/>
      <c r="S24" s="1030"/>
      <c r="T24" s="1088"/>
      <c r="U24" s="1027"/>
      <c r="V24" s="1030"/>
      <c r="W24" s="1090"/>
      <c r="X24" s="68"/>
      <c r="Y24" s="1019"/>
      <c r="Z24" s="1093"/>
      <c r="AA24" s="1005"/>
      <c r="AB24" s="144"/>
      <c r="AC24" s="141"/>
      <c r="AD24" s="1086"/>
      <c r="AE24" s="144"/>
      <c r="AF24" s="1005"/>
      <c r="AG24" s="1074"/>
      <c r="AH24" s="1005"/>
      <c r="AI24" s="990"/>
      <c r="AJ24" s="991"/>
      <c r="AK24" s="993"/>
      <c r="AL24" s="1003"/>
      <c r="AM24" s="991"/>
      <c r="AN24" s="999"/>
      <c r="AO24" s="1001"/>
      <c r="AP24" s="1003"/>
      <c r="AQ24" s="1005"/>
      <c r="AR24" s="1042"/>
      <c r="AS24" s="1005"/>
      <c r="AT24" s="1053"/>
      <c r="AU24" s="1005"/>
      <c r="AV24" s="1042"/>
      <c r="AW24" s="1005"/>
      <c r="AX24" s="1045"/>
      <c r="AY24" s="1005"/>
      <c r="AZ24" s="1048"/>
      <c r="BA24" s="1036"/>
      <c r="BB24" s="1036"/>
      <c r="BC24" s="1038"/>
      <c r="BD24" s="1079"/>
      <c r="BE24" s="1053"/>
      <c r="BF24" s="115"/>
      <c r="BG24" s="115"/>
    </row>
    <row r="25" spans="1:59" s="100" customFormat="1" ht="15" customHeight="1">
      <c r="A25" s="1081"/>
      <c r="B25" s="1084"/>
      <c r="C25" s="1060"/>
      <c r="D25" s="1063"/>
      <c r="E25" s="17"/>
      <c r="F25" s="1066"/>
      <c r="G25" s="1069"/>
      <c r="H25" s="1066"/>
      <c r="I25" s="1069"/>
      <c r="J25" s="1005"/>
      <c r="K25" s="993"/>
      <c r="L25" s="1027"/>
      <c r="M25" s="1030"/>
      <c r="N25" s="993"/>
      <c r="O25" s="1027"/>
      <c r="P25" s="1030"/>
      <c r="Q25" s="1005"/>
      <c r="R25" s="1033"/>
      <c r="S25" s="1030"/>
      <c r="T25" s="1088"/>
      <c r="U25" s="1027"/>
      <c r="V25" s="1030"/>
      <c r="W25" s="1090"/>
      <c r="X25" s="68"/>
      <c r="Y25" s="145" t="s">
        <v>497</v>
      </c>
      <c r="Z25" s="146">
        <v>262700</v>
      </c>
      <c r="AA25" s="1005"/>
      <c r="AB25" s="144">
        <v>2620</v>
      </c>
      <c r="AC25" s="141"/>
      <c r="AD25" s="1086"/>
      <c r="AE25" s="144"/>
      <c r="AF25" s="1005"/>
      <c r="AG25" s="1074"/>
      <c r="AH25" s="1005"/>
      <c r="AI25" s="990"/>
      <c r="AJ25" s="991"/>
      <c r="AK25" s="993"/>
      <c r="AL25" s="1003"/>
      <c r="AM25" s="991"/>
      <c r="AN25" s="999" t="s">
        <v>498</v>
      </c>
      <c r="AO25" s="1001">
        <v>11200</v>
      </c>
      <c r="AP25" s="1003">
        <v>12400</v>
      </c>
      <c r="AQ25" s="1005"/>
      <c r="AR25" s="1042"/>
      <c r="AS25" s="1005"/>
      <c r="AT25" s="1053"/>
      <c r="AU25" s="1005"/>
      <c r="AV25" s="1042"/>
      <c r="AW25" s="1005"/>
      <c r="AX25" s="1045"/>
      <c r="AY25" s="1005"/>
      <c r="AZ25" s="1048"/>
      <c r="BA25" s="1036"/>
      <c r="BB25" s="1036"/>
      <c r="BC25" s="1038"/>
      <c r="BD25" s="1079"/>
      <c r="BE25" s="1053"/>
      <c r="BF25" s="115"/>
      <c r="BG25" s="115"/>
    </row>
    <row r="26" spans="1:59" s="100" customFormat="1" ht="15" customHeight="1">
      <c r="A26" s="1081"/>
      <c r="B26" s="1084"/>
      <c r="C26" s="1060"/>
      <c r="D26" s="1063"/>
      <c r="E26" s="17"/>
      <c r="F26" s="1066"/>
      <c r="G26" s="1069"/>
      <c r="H26" s="1066"/>
      <c r="I26" s="1069"/>
      <c r="J26" s="1005"/>
      <c r="K26" s="993"/>
      <c r="L26" s="1027"/>
      <c r="M26" s="1030"/>
      <c r="N26" s="993"/>
      <c r="O26" s="1027"/>
      <c r="P26" s="1030"/>
      <c r="Q26" s="1005"/>
      <c r="R26" s="1033"/>
      <c r="S26" s="1030"/>
      <c r="T26" s="1088"/>
      <c r="U26" s="1027"/>
      <c r="V26" s="1030"/>
      <c r="W26" s="1090"/>
      <c r="X26" s="68"/>
      <c r="Y26" s="145" t="s">
        <v>499</v>
      </c>
      <c r="Z26" s="146">
        <v>281300</v>
      </c>
      <c r="AA26" s="1005"/>
      <c r="AB26" s="144">
        <v>2810</v>
      </c>
      <c r="AC26" s="141"/>
      <c r="AD26" s="1086"/>
      <c r="AE26" s="144"/>
      <c r="AF26" s="1005"/>
      <c r="AG26" s="1074"/>
      <c r="AH26" s="1005"/>
      <c r="AI26" s="990"/>
      <c r="AJ26" s="991"/>
      <c r="AK26" s="993"/>
      <c r="AL26" s="1003"/>
      <c r="AM26" s="991"/>
      <c r="AN26" s="999"/>
      <c r="AO26" s="1001"/>
      <c r="AP26" s="1003"/>
      <c r="AQ26" s="1005"/>
      <c r="AR26" s="1042"/>
      <c r="AS26" s="1005"/>
      <c r="AT26" s="1053"/>
      <c r="AU26" s="1005"/>
      <c r="AV26" s="1042"/>
      <c r="AW26" s="1005"/>
      <c r="AX26" s="1045"/>
      <c r="AY26" s="1005"/>
      <c r="AZ26" s="1048"/>
      <c r="BA26" s="1036"/>
      <c r="BB26" s="1036"/>
      <c r="BC26" s="1038"/>
      <c r="BD26" s="1079"/>
      <c r="BE26" s="1053"/>
      <c r="BF26" s="115"/>
      <c r="BG26" s="115"/>
    </row>
    <row r="27" spans="1:59" s="100" customFormat="1" ht="15" customHeight="1">
      <c r="A27" s="1081"/>
      <c r="B27" s="1084"/>
      <c r="C27" s="1060"/>
      <c r="D27" s="1071" t="s">
        <v>49</v>
      </c>
      <c r="E27" s="17"/>
      <c r="F27" s="1073">
        <v>285550</v>
      </c>
      <c r="G27" s="1076"/>
      <c r="H27" s="1073">
        <v>280920</v>
      </c>
      <c r="I27" s="1076"/>
      <c r="J27" s="1005" t="s">
        <v>326</v>
      </c>
      <c r="K27" s="1018">
        <v>2730</v>
      </c>
      <c r="L27" s="1015"/>
      <c r="M27" s="1009" t="s">
        <v>492</v>
      </c>
      <c r="N27" s="1018">
        <v>2690</v>
      </c>
      <c r="O27" s="1015"/>
      <c r="P27" s="1009" t="s">
        <v>492</v>
      </c>
      <c r="Q27" s="1005" t="s">
        <v>326</v>
      </c>
      <c r="R27" s="1006">
        <v>76830</v>
      </c>
      <c r="S27" s="1009"/>
      <c r="T27" s="1012">
        <v>760</v>
      </c>
      <c r="U27" s="1015"/>
      <c r="V27" s="1009" t="s">
        <v>492</v>
      </c>
      <c r="W27" s="1090"/>
      <c r="X27" s="68"/>
      <c r="Y27" s="145" t="s">
        <v>500</v>
      </c>
      <c r="Z27" s="146">
        <v>318700</v>
      </c>
      <c r="AA27" s="1005"/>
      <c r="AB27" s="144">
        <v>3180</v>
      </c>
      <c r="AC27" s="141"/>
      <c r="AD27" s="1086"/>
      <c r="AE27" s="144"/>
      <c r="AF27" s="1005"/>
      <c r="AG27" s="1074"/>
      <c r="AH27" s="1005"/>
      <c r="AI27" s="1023" t="s">
        <v>501</v>
      </c>
      <c r="AJ27" s="991"/>
      <c r="AK27" s="993"/>
      <c r="AL27" s="1003"/>
      <c r="AM27" s="991"/>
      <c r="AN27" s="999" t="s">
        <v>502</v>
      </c>
      <c r="AO27" s="1001">
        <v>9700</v>
      </c>
      <c r="AP27" s="1003">
        <v>10800</v>
      </c>
      <c r="AQ27" s="1005"/>
      <c r="AR27" s="1042"/>
      <c r="AS27" s="1005"/>
      <c r="AT27" s="1054">
        <v>0.09</v>
      </c>
      <c r="AU27" s="1005"/>
      <c r="AV27" s="1042"/>
      <c r="AW27" s="1005"/>
      <c r="AX27" s="1045"/>
      <c r="AY27" s="1005"/>
      <c r="AZ27" s="1049">
        <v>0.02</v>
      </c>
      <c r="BA27" s="995">
        <v>0.03</v>
      </c>
      <c r="BB27" s="995">
        <v>0.05</v>
      </c>
      <c r="BC27" s="997">
        <v>0.06</v>
      </c>
      <c r="BD27" s="1079"/>
      <c r="BE27" s="1054">
        <v>0.82</v>
      </c>
      <c r="BF27" s="115"/>
      <c r="BG27" s="115"/>
    </row>
    <row r="28" spans="1:59" s="100" customFormat="1" ht="15" customHeight="1">
      <c r="A28" s="1081"/>
      <c r="B28" s="1084"/>
      <c r="C28" s="1060"/>
      <c r="D28" s="1063"/>
      <c r="E28" s="17"/>
      <c r="F28" s="1074"/>
      <c r="G28" s="1077"/>
      <c r="H28" s="1074"/>
      <c r="I28" s="1077"/>
      <c r="J28" s="1005"/>
      <c r="K28" s="1019"/>
      <c r="L28" s="1016"/>
      <c r="M28" s="1010"/>
      <c r="N28" s="1019"/>
      <c r="O28" s="1016"/>
      <c r="P28" s="1010"/>
      <c r="Q28" s="1005"/>
      <c r="R28" s="1007"/>
      <c r="S28" s="1010"/>
      <c r="T28" s="1013"/>
      <c r="U28" s="1016"/>
      <c r="V28" s="1010"/>
      <c r="W28" s="1090"/>
      <c r="X28" s="68"/>
      <c r="Y28" s="145" t="s">
        <v>503</v>
      </c>
      <c r="Z28" s="146">
        <v>356000</v>
      </c>
      <c r="AA28" s="1005"/>
      <c r="AB28" s="144">
        <v>3560</v>
      </c>
      <c r="AC28" s="141"/>
      <c r="AD28" s="1086"/>
      <c r="AE28" s="144"/>
      <c r="AF28" s="150"/>
      <c r="AG28" s="1074"/>
      <c r="AH28" s="1005"/>
      <c r="AI28" s="1023"/>
      <c r="AJ28" s="991"/>
      <c r="AK28" s="993"/>
      <c r="AL28" s="1003"/>
      <c r="AM28" s="991"/>
      <c r="AN28" s="999"/>
      <c r="AO28" s="1001"/>
      <c r="AP28" s="1003"/>
      <c r="AQ28" s="1005"/>
      <c r="AR28" s="1042"/>
      <c r="AS28" s="1005"/>
      <c r="AT28" s="1054"/>
      <c r="AU28" s="1005"/>
      <c r="AV28" s="1042"/>
      <c r="AW28" s="1005"/>
      <c r="AX28" s="1045"/>
      <c r="AY28" s="1005"/>
      <c r="AZ28" s="1049"/>
      <c r="BA28" s="995"/>
      <c r="BB28" s="995"/>
      <c r="BC28" s="997"/>
      <c r="BD28" s="1079"/>
      <c r="BE28" s="1054"/>
      <c r="BF28" s="115"/>
      <c r="BG28" s="115"/>
    </row>
    <row r="29" spans="1:59" s="100" customFormat="1" ht="15" customHeight="1">
      <c r="A29" s="1081"/>
      <c r="B29" s="1084"/>
      <c r="C29" s="1060"/>
      <c r="D29" s="1063"/>
      <c r="E29" s="17"/>
      <c r="F29" s="1074"/>
      <c r="G29" s="1077"/>
      <c r="H29" s="1074"/>
      <c r="I29" s="1077"/>
      <c r="J29" s="1005"/>
      <c r="K29" s="1019"/>
      <c r="L29" s="1016"/>
      <c r="M29" s="1010"/>
      <c r="N29" s="1019"/>
      <c r="O29" s="1016"/>
      <c r="P29" s="1010"/>
      <c r="Q29" s="1005"/>
      <c r="R29" s="1007"/>
      <c r="S29" s="1010"/>
      <c r="T29" s="1013"/>
      <c r="U29" s="1016"/>
      <c r="V29" s="1010"/>
      <c r="W29" s="1090"/>
      <c r="X29" s="68"/>
      <c r="Y29" s="145" t="s">
        <v>504</v>
      </c>
      <c r="Z29" s="146">
        <v>393300</v>
      </c>
      <c r="AA29" s="1005"/>
      <c r="AB29" s="144">
        <v>3930</v>
      </c>
      <c r="AC29" s="141"/>
      <c r="AD29" s="1086"/>
      <c r="AE29" s="144"/>
      <c r="AF29" s="150"/>
      <c r="AG29" s="1074"/>
      <c r="AH29" s="1005"/>
      <c r="AI29" s="1023"/>
      <c r="AJ29" s="991"/>
      <c r="AK29" s="993"/>
      <c r="AL29" s="1003"/>
      <c r="AM29" s="991"/>
      <c r="AN29" s="999" t="s">
        <v>505</v>
      </c>
      <c r="AO29" s="1001">
        <v>8700</v>
      </c>
      <c r="AP29" s="1003">
        <v>9700</v>
      </c>
      <c r="AQ29" s="1005"/>
      <c r="AR29" s="1042"/>
      <c r="AS29" s="1005"/>
      <c r="AT29" s="1054"/>
      <c r="AU29" s="1005"/>
      <c r="AV29" s="1042"/>
      <c r="AW29" s="1005"/>
      <c r="AX29" s="1045"/>
      <c r="AY29" s="1005"/>
      <c r="AZ29" s="1049"/>
      <c r="BA29" s="995"/>
      <c r="BB29" s="995"/>
      <c r="BC29" s="997"/>
      <c r="BD29" s="1079"/>
      <c r="BE29" s="1054"/>
      <c r="BF29" s="115"/>
      <c r="BG29" s="115"/>
    </row>
    <row r="30" spans="1:59" s="100" customFormat="1" ht="15" customHeight="1">
      <c r="A30" s="1081"/>
      <c r="B30" s="1084"/>
      <c r="C30" s="1060"/>
      <c r="D30" s="1063"/>
      <c r="E30" s="17"/>
      <c r="F30" s="1074"/>
      <c r="G30" s="1078"/>
      <c r="H30" s="1074"/>
      <c r="I30" s="1078"/>
      <c r="J30" s="1005"/>
      <c r="K30" s="1020"/>
      <c r="L30" s="1017"/>
      <c r="M30" s="1011"/>
      <c r="N30" s="1020"/>
      <c r="O30" s="1017"/>
      <c r="P30" s="1011"/>
      <c r="Q30" s="1005"/>
      <c r="R30" s="1007"/>
      <c r="S30" s="1011"/>
      <c r="T30" s="1013"/>
      <c r="U30" s="1017"/>
      <c r="V30" s="1010"/>
      <c r="W30" s="1090"/>
      <c r="X30" s="68"/>
      <c r="Y30" s="145" t="s">
        <v>506</v>
      </c>
      <c r="Z30" s="146">
        <v>430700</v>
      </c>
      <c r="AA30" s="1005"/>
      <c r="AB30" s="144">
        <v>4300</v>
      </c>
      <c r="AC30" s="141"/>
      <c r="AD30" s="1086"/>
      <c r="AE30" s="144" t="s">
        <v>507</v>
      </c>
      <c r="AF30" s="150"/>
      <c r="AG30" s="1075"/>
      <c r="AH30" s="1005"/>
      <c r="AI30" s="1024"/>
      <c r="AJ30" s="991"/>
      <c r="AK30" s="994"/>
      <c r="AL30" s="1004"/>
      <c r="AM30" s="991"/>
      <c r="AN30" s="1000"/>
      <c r="AO30" s="1002"/>
      <c r="AP30" s="1004"/>
      <c r="AQ30" s="1005"/>
      <c r="AR30" s="1043"/>
      <c r="AS30" s="1005"/>
      <c r="AT30" s="1055"/>
      <c r="AU30" s="1005"/>
      <c r="AV30" s="1042"/>
      <c r="AW30" s="1005"/>
      <c r="AX30" s="1045"/>
      <c r="AY30" s="1005"/>
      <c r="AZ30" s="1050"/>
      <c r="BA30" s="996"/>
      <c r="BB30" s="996"/>
      <c r="BC30" s="998"/>
      <c r="BD30" s="1079"/>
      <c r="BE30" s="1055"/>
      <c r="BF30" s="115"/>
      <c r="BG30" s="115"/>
    </row>
    <row r="31" spans="1:59" s="100" customFormat="1" ht="15" customHeight="1">
      <c r="A31" s="1081"/>
      <c r="B31" s="1056" t="s">
        <v>330</v>
      </c>
      <c r="C31" s="1059" t="s">
        <v>179</v>
      </c>
      <c r="D31" s="1062" t="s">
        <v>325</v>
      </c>
      <c r="E31" s="17"/>
      <c r="F31" s="1065">
        <v>164200</v>
      </c>
      <c r="G31" s="1068">
        <v>241030</v>
      </c>
      <c r="H31" s="1065">
        <v>161280</v>
      </c>
      <c r="I31" s="1068">
        <v>238110</v>
      </c>
      <c r="J31" s="1005" t="s">
        <v>326</v>
      </c>
      <c r="K31" s="992">
        <v>1530</v>
      </c>
      <c r="L31" s="1026">
        <v>2290</v>
      </c>
      <c r="M31" s="1029" t="s">
        <v>492</v>
      </c>
      <c r="N31" s="992">
        <v>1500</v>
      </c>
      <c r="O31" s="1026">
        <v>2260</v>
      </c>
      <c r="P31" s="1029" t="s">
        <v>492</v>
      </c>
      <c r="Q31" s="1005" t="s">
        <v>326</v>
      </c>
      <c r="R31" s="1032">
        <v>153660</v>
      </c>
      <c r="S31" s="1029">
        <v>76830</v>
      </c>
      <c r="T31" s="1087">
        <v>1530</v>
      </c>
      <c r="U31" s="1026">
        <v>760</v>
      </c>
      <c r="V31" s="1029" t="s">
        <v>492</v>
      </c>
      <c r="W31" s="1090"/>
      <c r="X31" s="68"/>
      <c r="Y31" s="145" t="s">
        <v>508</v>
      </c>
      <c r="Z31" s="146">
        <v>468000</v>
      </c>
      <c r="AA31" s="1005"/>
      <c r="AB31" s="144">
        <v>4680</v>
      </c>
      <c r="AC31" s="141"/>
      <c r="AD31" s="1086"/>
      <c r="AE31" s="147" t="s">
        <v>509</v>
      </c>
      <c r="AF31" s="1005" t="s">
        <v>326</v>
      </c>
      <c r="AG31" s="1094">
        <v>30230</v>
      </c>
      <c r="AH31" s="1005" t="s">
        <v>326</v>
      </c>
      <c r="AI31" s="989">
        <v>240</v>
      </c>
      <c r="AJ31" s="991" t="s">
        <v>326</v>
      </c>
      <c r="AK31" s="992">
        <v>1900</v>
      </c>
      <c r="AL31" s="1021">
        <v>2100</v>
      </c>
      <c r="AM31" s="991" t="s">
        <v>326</v>
      </c>
      <c r="AN31" s="1022" t="s">
        <v>495</v>
      </c>
      <c r="AO31" s="1051">
        <v>25700</v>
      </c>
      <c r="AP31" s="1021">
        <v>28600</v>
      </c>
      <c r="AQ31" s="1005" t="s">
        <v>496</v>
      </c>
      <c r="AR31" s="1041">
        <v>1290</v>
      </c>
      <c r="AS31" s="1005" t="s">
        <v>496</v>
      </c>
      <c r="AT31" s="1052" t="s">
        <v>327</v>
      </c>
      <c r="AU31" s="1005" t="s">
        <v>496</v>
      </c>
      <c r="AV31" s="1041">
        <v>24250</v>
      </c>
      <c r="AW31" s="1005" t="s">
        <v>326</v>
      </c>
      <c r="AX31" s="1044">
        <v>240</v>
      </c>
      <c r="AY31" s="1005" t="s">
        <v>496</v>
      </c>
      <c r="AZ31" s="1047" t="s">
        <v>328</v>
      </c>
      <c r="BA31" s="1035" t="s">
        <v>328</v>
      </c>
      <c r="BB31" s="1035" t="s">
        <v>328</v>
      </c>
      <c r="BC31" s="1037" t="s">
        <v>328</v>
      </c>
      <c r="BD31" s="117"/>
      <c r="BE31" s="1039" t="s">
        <v>516</v>
      </c>
      <c r="BF31" s="115"/>
      <c r="BG31" s="115"/>
    </row>
    <row r="32" spans="1:59" s="100" customFormat="1" ht="15" customHeight="1">
      <c r="A32" s="1081"/>
      <c r="B32" s="1057"/>
      <c r="C32" s="1060"/>
      <c r="D32" s="1063"/>
      <c r="E32" s="17"/>
      <c r="F32" s="1066"/>
      <c r="G32" s="1069"/>
      <c r="H32" s="1066"/>
      <c r="I32" s="1069"/>
      <c r="J32" s="1005"/>
      <c r="K32" s="993"/>
      <c r="L32" s="1027"/>
      <c r="M32" s="1030"/>
      <c r="N32" s="993"/>
      <c r="O32" s="1027"/>
      <c r="P32" s="1030"/>
      <c r="Q32" s="1005"/>
      <c r="R32" s="1033"/>
      <c r="S32" s="1030"/>
      <c r="T32" s="1088"/>
      <c r="U32" s="1027"/>
      <c r="V32" s="1030"/>
      <c r="W32" s="1090"/>
      <c r="X32" s="68"/>
      <c r="Y32" s="145" t="s">
        <v>510</v>
      </c>
      <c r="Z32" s="146">
        <v>505300</v>
      </c>
      <c r="AA32" s="1005"/>
      <c r="AB32" s="144">
        <v>5050</v>
      </c>
      <c r="AC32" s="141"/>
      <c r="AD32" s="1086"/>
      <c r="AE32" s="144"/>
      <c r="AF32" s="1005"/>
      <c r="AG32" s="1074"/>
      <c r="AH32" s="1005"/>
      <c r="AI32" s="990"/>
      <c r="AJ32" s="991"/>
      <c r="AK32" s="993"/>
      <c r="AL32" s="1003"/>
      <c r="AM32" s="991"/>
      <c r="AN32" s="999"/>
      <c r="AO32" s="1001"/>
      <c r="AP32" s="1003"/>
      <c r="AQ32" s="1005"/>
      <c r="AR32" s="1042"/>
      <c r="AS32" s="1005"/>
      <c r="AT32" s="1053"/>
      <c r="AU32" s="1005"/>
      <c r="AV32" s="1042"/>
      <c r="AW32" s="1005"/>
      <c r="AX32" s="1045"/>
      <c r="AY32" s="1005"/>
      <c r="AZ32" s="1048"/>
      <c r="BA32" s="1036"/>
      <c r="BB32" s="1036"/>
      <c r="BC32" s="1038"/>
      <c r="BD32" s="117"/>
      <c r="BE32" s="1040"/>
      <c r="BF32" s="115"/>
      <c r="BG32" s="115"/>
    </row>
    <row r="33" spans="1:59" s="100" customFormat="1" ht="15" customHeight="1">
      <c r="A33" s="1081"/>
      <c r="B33" s="1057"/>
      <c r="C33" s="1060"/>
      <c r="D33" s="1063"/>
      <c r="E33" s="17"/>
      <c r="F33" s="1066"/>
      <c r="G33" s="1069"/>
      <c r="H33" s="1066"/>
      <c r="I33" s="1069"/>
      <c r="J33" s="1005"/>
      <c r="K33" s="993"/>
      <c r="L33" s="1027"/>
      <c r="M33" s="1030"/>
      <c r="N33" s="993"/>
      <c r="O33" s="1027"/>
      <c r="P33" s="1030"/>
      <c r="Q33" s="1005"/>
      <c r="R33" s="1033"/>
      <c r="S33" s="1030"/>
      <c r="T33" s="1088"/>
      <c r="U33" s="1027"/>
      <c r="V33" s="1030"/>
      <c r="W33" s="1090"/>
      <c r="X33" s="68"/>
      <c r="Y33" s="145" t="s">
        <v>511</v>
      </c>
      <c r="Z33" s="146">
        <v>542700</v>
      </c>
      <c r="AA33" s="1005"/>
      <c r="AB33" s="144">
        <v>5420</v>
      </c>
      <c r="AC33" s="141"/>
      <c r="AD33" s="1086"/>
      <c r="AE33" s="144"/>
      <c r="AF33" s="1005"/>
      <c r="AG33" s="1074"/>
      <c r="AH33" s="1005"/>
      <c r="AI33" s="990"/>
      <c r="AJ33" s="991"/>
      <c r="AK33" s="993"/>
      <c r="AL33" s="1003"/>
      <c r="AM33" s="991"/>
      <c r="AN33" s="999" t="s">
        <v>498</v>
      </c>
      <c r="AO33" s="1001">
        <v>14200</v>
      </c>
      <c r="AP33" s="1003">
        <v>15700</v>
      </c>
      <c r="AQ33" s="1005"/>
      <c r="AR33" s="1042"/>
      <c r="AS33" s="1005"/>
      <c r="AT33" s="1053"/>
      <c r="AU33" s="1005"/>
      <c r="AV33" s="1042"/>
      <c r="AW33" s="1005"/>
      <c r="AX33" s="1045"/>
      <c r="AY33" s="1005"/>
      <c r="AZ33" s="1048"/>
      <c r="BA33" s="1036"/>
      <c r="BB33" s="1036"/>
      <c r="BC33" s="1038"/>
      <c r="BD33" s="117"/>
      <c r="BE33" s="153" t="s">
        <v>517</v>
      </c>
      <c r="BF33" s="115"/>
      <c r="BG33" s="115"/>
    </row>
    <row r="34" spans="1:59" s="100" customFormat="1" ht="15" customHeight="1">
      <c r="A34" s="1081"/>
      <c r="B34" s="1057"/>
      <c r="C34" s="1060"/>
      <c r="D34" s="1063"/>
      <c r="E34" s="17"/>
      <c r="F34" s="1066"/>
      <c r="G34" s="1069"/>
      <c r="H34" s="1066"/>
      <c r="I34" s="1069"/>
      <c r="J34" s="1005"/>
      <c r="K34" s="993"/>
      <c r="L34" s="1027"/>
      <c r="M34" s="1030"/>
      <c r="N34" s="993"/>
      <c r="O34" s="1027"/>
      <c r="P34" s="1030"/>
      <c r="Q34" s="1005"/>
      <c r="R34" s="1033"/>
      <c r="S34" s="1030"/>
      <c r="T34" s="1088"/>
      <c r="U34" s="1027"/>
      <c r="V34" s="1030"/>
      <c r="W34" s="1090"/>
      <c r="X34" s="68"/>
      <c r="Y34" s="145" t="s">
        <v>512</v>
      </c>
      <c r="Z34" s="146">
        <v>580000</v>
      </c>
      <c r="AA34" s="1005"/>
      <c r="AB34" s="144">
        <v>5800</v>
      </c>
      <c r="AC34" s="141"/>
      <c r="AD34" s="1086"/>
      <c r="AE34" s="144"/>
      <c r="AF34" s="1005"/>
      <c r="AG34" s="1074"/>
      <c r="AH34" s="1005"/>
      <c r="AI34" s="990"/>
      <c r="AJ34" s="991"/>
      <c r="AK34" s="993"/>
      <c r="AL34" s="1003"/>
      <c r="AM34" s="991"/>
      <c r="AN34" s="999"/>
      <c r="AO34" s="1001"/>
      <c r="AP34" s="1003"/>
      <c r="AQ34" s="1005"/>
      <c r="AR34" s="1042"/>
      <c r="AS34" s="1005"/>
      <c r="AT34" s="1053"/>
      <c r="AU34" s="1005"/>
      <c r="AV34" s="1042"/>
      <c r="AW34" s="1005"/>
      <c r="AX34" s="1045"/>
      <c r="AY34" s="1005"/>
      <c r="AZ34" s="1048"/>
      <c r="BA34" s="1036"/>
      <c r="BB34" s="1036"/>
      <c r="BC34" s="1038"/>
      <c r="BD34" s="117"/>
      <c r="BE34" s="154">
        <v>0.8</v>
      </c>
      <c r="BF34" s="115"/>
      <c r="BG34" s="115"/>
    </row>
    <row r="35" spans="1:59" s="100" customFormat="1" ht="15" customHeight="1">
      <c r="A35" s="1081"/>
      <c r="B35" s="1057"/>
      <c r="C35" s="1060"/>
      <c r="D35" s="1071" t="s">
        <v>49</v>
      </c>
      <c r="E35" s="17"/>
      <c r="F35" s="1073">
        <v>241030</v>
      </c>
      <c r="G35" s="1076"/>
      <c r="H35" s="1073">
        <v>238110</v>
      </c>
      <c r="I35" s="1076"/>
      <c r="J35" s="1005" t="s">
        <v>326</v>
      </c>
      <c r="K35" s="1018">
        <v>2290</v>
      </c>
      <c r="L35" s="1015"/>
      <c r="M35" s="1009" t="s">
        <v>492</v>
      </c>
      <c r="N35" s="1018">
        <v>2260</v>
      </c>
      <c r="O35" s="1015"/>
      <c r="P35" s="1009" t="s">
        <v>492</v>
      </c>
      <c r="Q35" s="1005" t="s">
        <v>326</v>
      </c>
      <c r="R35" s="1006">
        <v>76830</v>
      </c>
      <c r="S35" s="1009"/>
      <c r="T35" s="1012">
        <v>760</v>
      </c>
      <c r="U35" s="1015"/>
      <c r="V35" s="1009" t="s">
        <v>492</v>
      </c>
      <c r="W35" s="1090"/>
      <c r="X35" s="68"/>
      <c r="Y35" s="145" t="s">
        <v>331</v>
      </c>
      <c r="Z35" s="146">
        <v>617300</v>
      </c>
      <c r="AA35" s="1005"/>
      <c r="AB35" s="144">
        <v>6170</v>
      </c>
      <c r="AC35" s="141"/>
      <c r="AD35" s="1086"/>
      <c r="AE35" s="144"/>
      <c r="AF35" s="1005"/>
      <c r="AG35" s="1074"/>
      <c r="AH35" s="1005"/>
      <c r="AI35" s="1023" t="s">
        <v>501</v>
      </c>
      <c r="AJ35" s="991"/>
      <c r="AK35" s="993"/>
      <c r="AL35" s="1003"/>
      <c r="AM35" s="991"/>
      <c r="AN35" s="999" t="s">
        <v>502</v>
      </c>
      <c r="AO35" s="1001">
        <v>12300</v>
      </c>
      <c r="AP35" s="1003">
        <v>13700</v>
      </c>
      <c r="AQ35" s="1005"/>
      <c r="AR35" s="1042"/>
      <c r="AS35" s="1005"/>
      <c r="AT35" s="1054">
        <v>0.09</v>
      </c>
      <c r="AU35" s="1005"/>
      <c r="AV35" s="1042"/>
      <c r="AW35" s="1005"/>
      <c r="AX35" s="1045"/>
      <c r="AY35" s="1005"/>
      <c r="AZ35" s="1049">
        <v>0.02</v>
      </c>
      <c r="BA35" s="995">
        <v>0.03</v>
      </c>
      <c r="BB35" s="995">
        <v>0.05</v>
      </c>
      <c r="BC35" s="997">
        <v>0.06</v>
      </c>
      <c r="BD35" s="117"/>
      <c r="BE35" s="153" t="s">
        <v>518</v>
      </c>
      <c r="BF35" s="115"/>
      <c r="BG35" s="115"/>
    </row>
    <row r="36" spans="1:59" s="100" customFormat="1" ht="15" customHeight="1">
      <c r="A36" s="1081"/>
      <c r="B36" s="1057"/>
      <c r="C36" s="1060"/>
      <c r="D36" s="1063"/>
      <c r="E36" s="17"/>
      <c r="F36" s="1074"/>
      <c r="G36" s="1077"/>
      <c r="H36" s="1074"/>
      <c r="I36" s="1077"/>
      <c r="J36" s="1005"/>
      <c r="K36" s="1019"/>
      <c r="L36" s="1016"/>
      <c r="M36" s="1010"/>
      <c r="N36" s="1019"/>
      <c r="O36" s="1016"/>
      <c r="P36" s="1010"/>
      <c r="Q36" s="1005"/>
      <c r="R36" s="1007"/>
      <c r="S36" s="1010"/>
      <c r="T36" s="1013"/>
      <c r="U36" s="1016"/>
      <c r="V36" s="1010"/>
      <c r="W36" s="118"/>
      <c r="X36" s="68"/>
      <c r="Y36" s="145" t="s">
        <v>513</v>
      </c>
      <c r="Z36" s="146">
        <v>654700</v>
      </c>
      <c r="AA36" s="1005"/>
      <c r="AB36" s="144">
        <v>6540</v>
      </c>
      <c r="AC36" s="141"/>
      <c r="AD36" s="1086"/>
      <c r="AE36" s="144"/>
      <c r="AF36" s="150"/>
      <c r="AG36" s="1074"/>
      <c r="AH36" s="1005"/>
      <c r="AI36" s="1023"/>
      <c r="AJ36" s="991"/>
      <c r="AK36" s="993"/>
      <c r="AL36" s="1003"/>
      <c r="AM36" s="991"/>
      <c r="AN36" s="999"/>
      <c r="AO36" s="1001"/>
      <c r="AP36" s="1003"/>
      <c r="AQ36" s="1005"/>
      <c r="AR36" s="1042"/>
      <c r="AS36" s="1005"/>
      <c r="AT36" s="1054"/>
      <c r="AU36" s="1005"/>
      <c r="AV36" s="1042"/>
      <c r="AW36" s="1005"/>
      <c r="AX36" s="1045"/>
      <c r="AY36" s="1005"/>
      <c r="AZ36" s="1049"/>
      <c r="BA36" s="995"/>
      <c r="BB36" s="995"/>
      <c r="BC36" s="997"/>
      <c r="BD36" s="117"/>
      <c r="BE36" s="154">
        <v>0.75</v>
      </c>
      <c r="BF36" s="115"/>
      <c r="BG36" s="115"/>
    </row>
    <row r="37" spans="1:59" s="100" customFormat="1" ht="15" customHeight="1">
      <c r="A37" s="1081"/>
      <c r="B37" s="1057"/>
      <c r="C37" s="1060"/>
      <c r="D37" s="1063"/>
      <c r="E37" s="17"/>
      <c r="F37" s="1074"/>
      <c r="G37" s="1077"/>
      <c r="H37" s="1074"/>
      <c r="I37" s="1077"/>
      <c r="J37" s="1005"/>
      <c r="K37" s="1019"/>
      <c r="L37" s="1016"/>
      <c r="M37" s="1010"/>
      <c r="N37" s="1019"/>
      <c r="O37" s="1016"/>
      <c r="P37" s="1010"/>
      <c r="Q37" s="1005"/>
      <c r="R37" s="1007"/>
      <c r="S37" s="1010"/>
      <c r="T37" s="1013"/>
      <c r="U37" s="1016"/>
      <c r="V37" s="1010"/>
      <c r="W37" s="118"/>
      <c r="X37" s="68"/>
      <c r="Y37" s="145" t="s">
        <v>514</v>
      </c>
      <c r="Z37" s="146">
        <v>692000</v>
      </c>
      <c r="AA37" s="1005"/>
      <c r="AB37" s="144">
        <v>6920</v>
      </c>
      <c r="AC37" s="141"/>
      <c r="AD37" s="1086"/>
      <c r="AE37" s="144"/>
      <c r="AF37" s="150"/>
      <c r="AG37" s="1074"/>
      <c r="AH37" s="1005"/>
      <c r="AI37" s="1023"/>
      <c r="AJ37" s="991"/>
      <c r="AK37" s="993"/>
      <c r="AL37" s="1003"/>
      <c r="AM37" s="991"/>
      <c r="AN37" s="999" t="s">
        <v>505</v>
      </c>
      <c r="AO37" s="1001">
        <v>11000</v>
      </c>
      <c r="AP37" s="1003">
        <v>12300</v>
      </c>
      <c r="AQ37" s="1005"/>
      <c r="AR37" s="1042"/>
      <c r="AS37" s="1005"/>
      <c r="AT37" s="1054"/>
      <c r="AU37" s="1005"/>
      <c r="AV37" s="1042"/>
      <c r="AW37" s="1005"/>
      <c r="AX37" s="1045"/>
      <c r="AY37" s="1005"/>
      <c r="AZ37" s="1049"/>
      <c r="BA37" s="995"/>
      <c r="BB37" s="995"/>
      <c r="BC37" s="997"/>
      <c r="BD37" s="117"/>
      <c r="BE37" s="153" t="s">
        <v>519</v>
      </c>
      <c r="BF37" s="115"/>
      <c r="BG37" s="115"/>
    </row>
    <row r="38" spans="1:59" s="100" customFormat="1" ht="15" customHeight="1">
      <c r="A38" s="1082"/>
      <c r="B38" s="1058"/>
      <c r="C38" s="1061"/>
      <c r="D38" s="1072"/>
      <c r="E38" s="17"/>
      <c r="F38" s="1074"/>
      <c r="G38" s="1078"/>
      <c r="H38" s="1074"/>
      <c r="I38" s="1078"/>
      <c r="J38" s="1005"/>
      <c r="K38" s="1020"/>
      <c r="L38" s="1017"/>
      <c r="M38" s="1011"/>
      <c r="N38" s="1020"/>
      <c r="O38" s="1017"/>
      <c r="P38" s="1011"/>
      <c r="Q38" s="1005"/>
      <c r="R38" s="1007"/>
      <c r="S38" s="1011"/>
      <c r="T38" s="1013"/>
      <c r="U38" s="1017"/>
      <c r="V38" s="1010"/>
      <c r="W38" s="118"/>
      <c r="X38" s="68"/>
      <c r="Y38" s="148" t="s">
        <v>515</v>
      </c>
      <c r="Z38" s="149">
        <v>729300</v>
      </c>
      <c r="AA38" s="1005"/>
      <c r="AB38" s="144">
        <v>7290</v>
      </c>
      <c r="AC38" s="141"/>
      <c r="AD38" s="1086"/>
      <c r="AE38" s="144"/>
      <c r="AF38" s="150"/>
      <c r="AG38" s="1075"/>
      <c r="AH38" s="1005"/>
      <c r="AI38" s="1024"/>
      <c r="AJ38" s="991"/>
      <c r="AK38" s="994"/>
      <c r="AL38" s="1004"/>
      <c r="AM38" s="991"/>
      <c r="AN38" s="1000"/>
      <c r="AO38" s="1002"/>
      <c r="AP38" s="1004"/>
      <c r="AQ38" s="1005"/>
      <c r="AR38" s="1043"/>
      <c r="AS38" s="1005"/>
      <c r="AT38" s="1055"/>
      <c r="AU38" s="1005"/>
      <c r="AV38" s="1042"/>
      <c r="AW38" s="1005"/>
      <c r="AX38" s="1045"/>
      <c r="AY38" s="1005"/>
      <c r="AZ38" s="1050"/>
      <c r="BA38" s="996"/>
      <c r="BB38" s="996"/>
      <c r="BC38" s="998"/>
      <c r="BD38" s="117"/>
      <c r="BE38" s="155">
        <v>0.7</v>
      </c>
      <c r="BF38" s="115"/>
      <c r="BG38" s="115"/>
    </row>
    <row r="39" spans="1:59" s="100" customFormat="1" ht="15" customHeight="1">
      <c r="A39" s="1080" t="s">
        <v>181</v>
      </c>
      <c r="B39" s="1083" t="s">
        <v>324</v>
      </c>
      <c r="C39" s="1059" t="s">
        <v>179</v>
      </c>
      <c r="D39" s="1062" t="s">
        <v>325</v>
      </c>
      <c r="E39" s="17"/>
      <c r="F39" s="1065">
        <v>207400</v>
      </c>
      <c r="G39" s="1068">
        <v>283630</v>
      </c>
      <c r="H39" s="1065">
        <v>202770</v>
      </c>
      <c r="I39" s="1068">
        <v>279000</v>
      </c>
      <c r="J39" s="1005" t="s">
        <v>326</v>
      </c>
      <c r="K39" s="992">
        <v>1960</v>
      </c>
      <c r="L39" s="1026">
        <v>2720</v>
      </c>
      <c r="M39" s="1029" t="s">
        <v>492</v>
      </c>
      <c r="N39" s="992">
        <v>1910</v>
      </c>
      <c r="O39" s="1026">
        <v>2670</v>
      </c>
      <c r="P39" s="1029" t="s">
        <v>492</v>
      </c>
      <c r="Q39" s="1005" t="s">
        <v>326</v>
      </c>
      <c r="R39" s="1032">
        <v>152470</v>
      </c>
      <c r="S39" s="1029">
        <v>76230</v>
      </c>
      <c r="T39" s="1087">
        <v>1520</v>
      </c>
      <c r="U39" s="1026">
        <v>760</v>
      </c>
      <c r="V39" s="1029" t="s">
        <v>492</v>
      </c>
      <c r="W39" s="1090" t="s">
        <v>326</v>
      </c>
      <c r="X39" s="68"/>
      <c r="Y39" s="1091" t="s">
        <v>493</v>
      </c>
      <c r="Z39" s="1092"/>
      <c r="AA39" s="1005" t="s">
        <v>326</v>
      </c>
      <c r="AB39" s="142"/>
      <c r="AC39" s="141"/>
      <c r="AD39" s="1086" t="s">
        <v>494</v>
      </c>
      <c r="AE39" s="142"/>
      <c r="AF39" s="1005" t="s">
        <v>326</v>
      </c>
      <c r="AG39" s="1094">
        <v>44780</v>
      </c>
      <c r="AH39" s="1005" t="s">
        <v>326</v>
      </c>
      <c r="AI39" s="989">
        <v>390</v>
      </c>
      <c r="AJ39" s="991" t="s">
        <v>326</v>
      </c>
      <c r="AK39" s="992">
        <v>3000</v>
      </c>
      <c r="AL39" s="1021">
        <v>3300</v>
      </c>
      <c r="AM39" s="991" t="s">
        <v>326</v>
      </c>
      <c r="AN39" s="1022" t="s">
        <v>495</v>
      </c>
      <c r="AO39" s="1051">
        <v>20300</v>
      </c>
      <c r="AP39" s="1021">
        <v>22600</v>
      </c>
      <c r="AQ39" s="1005" t="s">
        <v>496</v>
      </c>
      <c r="AR39" s="1041">
        <v>2050</v>
      </c>
      <c r="AS39" s="1005" t="s">
        <v>496</v>
      </c>
      <c r="AT39" s="1052" t="s">
        <v>327</v>
      </c>
      <c r="AU39" s="1005" t="s">
        <v>496</v>
      </c>
      <c r="AV39" s="1041">
        <v>38010</v>
      </c>
      <c r="AW39" s="1005" t="s">
        <v>326</v>
      </c>
      <c r="AX39" s="1044">
        <v>380</v>
      </c>
      <c r="AY39" s="1005" t="s">
        <v>496</v>
      </c>
      <c r="AZ39" s="1047" t="s">
        <v>328</v>
      </c>
      <c r="BA39" s="1035" t="s">
        <v>328</v>
      </c>
      <c r="BB39" s="1035" t="s">
        <v>328</v>
      </c>
      <c r="BC39" s="1037" t="s">
        <v>328</v>
      </c>
      <c r="BD39" s="1079"/>
      <c r="BE39" s="1052" t="s">
        <v>329</v>
      </c>
      <c r="BF39" s="115"/>
      <c r="BG39" s="115"/>
    </row>
    <row r="40" spans="1:59" s="100" customFormat="1" ht="15" customHeight="1">
      <c r="A40" s="1081"/>
      <c r="B40" s="1084"/>
      <c r="C40" s="1060"/>
      <c r="D40" s="1063"/>
      <c r="E40" s="17"/>
      <c r="F40" s="1066"/>
      <c r="G40" s="1069"/>
      <c r="H40" s="1066"/>
      <c r="I40" s="1069"/>
      <c r="J40" s="1005"/>
      <c r="K40" s="993"/>
      <c r="L40" s="1027"/>
      <c r="M40" s="1030"/>
      <c r="N40" s="993"/>
      <c r="O40" s="1027"/>
      <c r="P40" s="1030"/>
      <c r="Q40" s="1005"/>
      <c r="R40" s="1033"/>
      <c r="S40" s="1030"/>
      <c r="T40" s="1088"/>
      <c r="U40" s="1027"/>
      <c r="V40" s="1030"/>
      <c r="W40" s="1090"/>
      <c r="X40" s="68"/>
      <c r="Y40" s="1019"/>
      <c r="Z40" s="1093"/>
      <c r="AA40" s="1005"/>
      <c r="AB40" s="144"/>
      <c r="AC40" s="141"/>
      <c r="AD40" s="1086"/>
      <c r="AE40" s="144"/>
      <c r="AF40" s="1005"/>
      <c r="AG40" s="1074"/>
      <c r="AH40" s="1005"/>
      <c r="AI40" s="990"/>
      <c r="AJ40" s="991"/>
      <c r="AK40" s="993"/>
      <c r="AL40" s="1003"/>
      <c r="AM40" s="991"/>
      <c r="AN40" s="999"/>
      <c r="AO40" s="1001"/>
      <c r="AP40" s="1003"/>
      <c r="AQ40" s="1005"/>
      <c r="AR40" s="1042"/>
      <c r="AS40" s="1005"/>
      <c r="AT40" s="1053"/>
      <c r="AU40" s="1005"/>
      <c r="AV40" s="1042"/>
      <c r="AW40" s="1005"/>
      <c r="AX40" s="1045"/>
      <c r="AY40" s="1005"/>
      <c r="AZ40" s="1048"/>
      <c r="BA40" s="1036"/>
      <c r="BB40" s="1036"/>
      <c r="BC40" s="1038"/>
      <c r="BD40" s="1079"/>
      <c r="BE40" s="1053"/>
      <c r="BF40" s="115"/>
      <c r="BG40" s="115"/>
    </row>
    <row r="41" spans="1:59" s="100" customFormat="1" ht="15" customHeight="1">
      <c r="A41" s="1081"/>
      <c r="B41" s="1084"/>
      <c r="C41" s="1060"/>
      <c r="D41" s="1063"/>
      <c r="E41" s="17"/>
      <c r="F41" s="1066"/>
      <c r="G41" s="1069"/>
      <c r="H41" s="1066"/>
      <c r="I41" s="1069"/>
      <c r="J41" s="1005"/>
      <c r="K41" s="993"/>
      <c r="L41" s="1027"/>
      <c r="M41" s="1030"/>
      <c r="N41" s="993"/>
      <c r="O41" s="1027"/>
      <c r="P41" s="1030"/>
      <c r="Q41" s="1005"/>
      <c r="R41" s="1033"/>
      <c r="S41" s="1030"/>
      <c r="T41" s="1088"/>
      <c r="U41" s="1027"/>
      <c r="V41" s="1030"/>
      <c r="W41" s="1090"/>
      <c r="X41" s="68"/>
      <c r="Y41" s="145" t="s">
        <v>497</v>
      </c>
      <c r="Z41" s="146">
        <v>261000</v>
      </c>
      <c r="AA41" s="1005"/>
      <c r="AB41" s="144">
        <v>2610</v>
      </c>
      <c r="AC41" s="141"/>
      <c r="AD41" s="1086"/>
      <c r="AE41" s="144"/>
      <c r="AF41" s="1005"/>
      <c r="AG41" s="1074"/>
      <c r="AH41" s="1005"/>
      <c r="AI41" s="990"/>
      <c r="AJ41" s="991"/>
      <c r="AK41" s="993"/>
      <c r="AL41" s="1003"/>
      <c r="AM41" s="991"/>
      <c r="AN41" s="999" t="s">
        <v>498</v>
      </c>
      <c r="AO41" s="1001">
        <v>11200</v>
      </c>
      <c r="AP41" s="1003">
        <v>12400</v>
      </c>
      <c r="AQ41" s="1005"/>
      <c r="AR41" s="1042"/>
      <c r="AS41" s="1005"/>
      <c r="AT41" s="1053"/>
      <c r="AU41" s="1005"/>
      <c r="AV41" s="1042"/>
      <c r="AW41" s="1005"/>
      <c r="AX41" s="1045"/>
      <c r="AY41" s="1005"/>
      <c r="AZ41" s="1048"/>
      <c r="BA41" s="1036"/>
      <c r="BB41" s="1036"/>
      <c r="BC41" s="1038"/>
      <c r="BD41" s="1079"/>
      <c r="BE41" s="1053"/>
      <c r="BF41" s="115"/>
      <c r="BG41" s="115"/>
    </row>
    <row r="42" spans="1:59" s="100" customFormat="1" ht="15" customHeight="1">
      <c r="A42" s="1081"/>
      <c r="B42" s="1084"/>
      <c r="C42" s="1060"/>
      <c r="D42" s="1063"/>
      <c r="E42" s="17"/>
      <c r="F42" s="1066"/>
      <c r="G42" s="1069"/>
      <c r="H42" s="1066"/>
      <c r="I42" s="1069"/>
      <c r="J42" s="1005"/>
      <c r="K42" s="993"/>
      <c r="L42" s="1027"/>
      <c r="M42" s="1030"/>
      <c r="N42" s="993"/>
      <c r="O42" s="1027"/>
      <c r="P42" s="1030"/>
      <c r="Q42" s="1005"/>
      <c r="R42" s="1033"/>
      <c r="S42" s="1030"/>
      <c r="T42" s="1088"/>
      <c r="U42" s="1027"/>
      <c r="V42" s="1030"/>
      <c r="W42" s="1090"/>
      <c r="X42" s="68"/>
      <c r="Y42" s="145" t="s">
        <v>499</v>
      </c>
      <c r="Z42" s="146">
        <v>279600</v>
      </c>
      <c r="AA42" s="1005"/>
      <c r="AB42" s="144">
        <v>2790</v>
      </c>
      <c r="AC42" s="141"/>
      <c r="AD42" s="1086"/>
      <c r="AE42" s="144"/>
      <c r="AF42" s="1005"/>
      <c r="AG42" s="1074"/>
      <c r="AH42" s="1005"/>
      <c r="AI42" s="990"/>
      <c r="AJ42" s="991"/>
      <c r="AK42" s="993"/>
      <c r="AL42" s="1003"/>
      <c r="AM42" s="991"/>
      <c r="AN42" s="999"/>
      <c r="AO42" s="1001"/>
      <c r="AP42" s="1003"/>
      <c r="AQ42" s="1005"/>
      <c r="AR42" s="1042"/>
      <c r="AS42" s="1005"/>
      <c r="AT42" s="1053"/>
      <c r="AU42" s="1005"/>
      <c r="AV42" s="1042"/>
      <c r="AW42" s="1005"/>
      <c r="AX42" s="1045"/>
      <c r="AY42" s="1005"/>
      <c r="AZ42" s="1048"/>
      <c r="BA42" s="1036"/>
      <c r="BB42" s="1036"/>
      <c r="BC42" s="1038"/>
      <c r="BD42" s="1079"/>
      <c r="BE42" s="1053"/>
      <c r="BF42" s="115"/>
      <c r="BG42" s="115"/>
    </row>
    <row r="43" spans="1:59" s="100" customFormat="1" ht="15" customHeight="1">
      <c r="A43" s="1081"/>
      <c r="B43" s="1084"/>
      <c r="C43" s="1060"/>
      <c r="D43" s="1071" t="s">
        <v>49</v>
      </c>
      <c r="E43" s="17"/>
      <c r="F43" s="1073">
        <v>283630</v>
      </c>
      <c r="G43" s="1076"/>
      <c r="H43" s="1073">
        <v>279000</v>
      </c>
      <c r="I43" s="1076"/>
      <c r="J43" s="1005" t="s">
        <v>326</v>
      </c>
      <c r="K43" s="1018">
        <v>2720</v>
      </c>
      <c r="L43" s="1015"/>
      <c r="M43" s="1009" t="s">
        <v>492</v>
      </c>
      <c r="N43" s="1018">
        <v>2670</v>
      </c>
      <c r="O43" s="1015"/>
      <c r="P43" s="1009" t="s">
        <v>492</v>
      </c>
      <c r="Q43" s="1005" t="s">
        <v>326</v>
      </c>
      <c r="R43" s="1006">
        <v>76230</v>
      </c>
      <c r="S43" s="1009"/>
      <c r="T43" s="1012">
        <v>760</v>
      </c>
      <c r="U43" s="1015"/>
      <c r="V43" s="1009" t="s">
        <v>492</v>
      </c>
      <c r="W43" s="1090"/>
      <c r="X43" s="68"/>
      <c r="Y43" s="145" t="s">
        <v>500</v>
      </c>
      <c r="Z43" s="146">
        <v>317000</v>
      </c>
      <c r="AA43" s="1005"/>
      <c r="AB43" s="144">
        <v>3170</v>
      </c>
      <c r="AC43" s="141"/>
      <c r="AD43" s="1086"/>
      <c r="AE43" s="144"/>
      <c r="AF43" s="1005"/>
      <c r="AG43" s="1074"/>
      <c r="AH43" s="1005"/>
      <c r="AI43" s="1023" t="s">
        <v>501</v>
      </c>
      <c r="AJ43" s="991"/>
      <c r="AK43" s="993"/>
      <c r="AL43" s="1003"/>
      <c r="AM43" s="991"/>
      <c r="AN43" s="999" t="s">
        <v>502</v>
      </c>
      <c r="AO43" s="1001">
        <v>9700</v>
      </c>
      <c r="AP43" s="1003">
        <v>10800</v>
      </c>
      <c r="AQ43" s="1005"/>
      <c r="AR43" s="1042"/>
      <c r="AS43" s="1005"/>
      <c r="AT43" s="1054">
        <v>0.09</v>
      </c>
      <c r="AU43" s="1005"/>
      <c r="AV43" s="1042"/>
      <c r="AW43" s="1005"/>
      <c r="AX43" s="1045"/>
      <c r="AY43" s="1005"/>
      <c r="AZ43" s="1049">
        <v>0.02</v>
      </c>
      <c r="BA43" s="995">
        <v>0.03</v>
      </c>
      <c r="BB43" s="995">
        <v>0.05</v>
      </c>
      <c r="BC43" s="997">
        <v>0.06</v>
      </c>
      <c r="BD43" s="1079"/>
      <c r="BE43" s="1054">
        <v>0.82</v>
      </c>
      <c r="BF43" s="115"/>
      <c r="BG43" s="115"/>
    </row>
    <row r="44" spans="1:59" s="100" customFormat="1" ht="15" customHeight="1">
      <c r="A44" s="1081"/>
      <c r="B44" s="1084"/>
      <c r="C44" s="1060"/>
      <c r="D44" s="1063"/>
      <c r="E44" s="17"/>
      <c r="F44" s="1074"/>
      <c r="G44" s="1077"/>
      <c r="H44" s="1074"/>
      <c r="I44" s="1077"/>
      <c r="J44" s="1005"/>
      <c r="K44" s="1019"/>
      <c r="L44" s="1016"/>
      <c r="M44" s="1010"/>
      <c r="N44" s="1019"/>
      <c r="O44" s="1016"/>
      <c r="P44" s="1010"/>
      <c r="Q44" s="1005"/>
      <c r="R44" s="1007"/>
      <c r="S44" s="1010"/>
      <c r="T44" s="1013"/>
      <c r="U44" s="1016"/>
      <c r="V44" s="1010"/>
      <c r="W44" s="1090"/>
      <c r="X44" s="68"/>
      <c r="Y44" s="145" t="s">
        <v>503</v>
      </c>
      <c r="Z44" s="146">
        <v>354300</v>
      </c>
      <c r="AA44" s="1005"/>
      <c r="AB44" s="144">
        <v>3540</v>
      </c>
      <c r="AC44" s="141"/>
      <c r="AD44" s="1086"/>
      <c r="AE44" s="144"/>
      <c r="AF44" s="150"/>
      <c r="AG44" s="1074"/>
      <c r="AH44" s="1005"/>
      <c r="AI44" s="1023"/>
      <c r="AJ44" s="991"/>
      <c r="AK44" s="993"/>
      <c r="AL44" s="1003"/>
      <c r="AM44" s="991"/>
      <c r="AN44" s="999"/>
      <c r="AO44" s="1001"/>
      <c r="AP44" s="1003"/>
      <c r="AQ44" s="1005"/>
      <c r="AR44" s="1042"/>
      <c r="AS44" s="1005"/>
      <c r="AT44" s="1054"/>
      <c r="AU44" s="1005"/>
      <c r="AV44" s="1042"/>
      <c r="AW44" s="1005"/>
      <c r="AX44" s="1045"/>
      <c r="AY44" s="1005"/>
      <c r="AZ44" s="1049"/>
      <c r="BA44" s="995"/>
      <c r="BB44" s="995"/>
      <c r="BC44" s="997"/>
      <c r="BD44" s="1079"/>
      <c r="BE44" s="1054"/>
      <c r="BF44" s="115"/>
      <c r="BG44" s="115"/>
    </row>
    <row r="45" spans="1:59" s="100" customFormat="1" ht="15" customHeight="1">
      <c r="A45" s="1081"/>
      <c r="B45" s="1084"/>
      <c r="C45" s="1060"/>
      <c r="D45" s="1063"/>
      <c r="E45" s="17"/>
      <c r="F45" s="1074"/>
      <c r="G45" s="1077"/>
      <c r="H45" s="1074"/>
      <c r="I45" s="1077"/>
      <c r="J45" s="1005"/>
      <c r="K45" s="1019"/>
      <c r="L45" s="1016"/>
      <c r="M45" s="1010"/>
      <c r="N45" s="1019"/>
      <c r="O45" s="1016"/>
      <c r="P45" s="1010"/>
      <c r="Q45" s="1005"/>
      <c r="R45" s="1007"/>
      <c r="S45" s="1010"/>
      <c r="T45" s="1013"/>
      <c r="U45" s="1016"/>
      <c r="V45" s="1010"/>
      <c r="W45" s="1090"/>
      <c r="X45" s="68"/>
      <c r="Y45" s="145" t="s">
        <v>504</v>
      </c>
      <c r="Z45" s="146">
        <v>391600</v>
      </c>
      <c r="AA45" s="1005"/>
      <c r="AB45" s="144">
        <v>3910</v>
      </c>
      <c r="AC45" s="141"/>
      <c r="AD45" s="1086"/>
      <c r="AE45" s="144"/>
      <c r="AF45" s="150"/>
      <c r="AG45" s="1074"/>
      <c r="AH45" s="1005"/>
      <c r="AI45" s="1023"/>
      <c r="AJ45" s="991"/>
      <c r="AK45" s="993"/>
      <c r="AL45" s="1003"/>
      <c r="AM45" s="991"/>
      <c r="AN45" s="999" t="s">
        <v>505</v>
      </c>
      <c r="AO45" s="1001">
        <v>8700</v>
      </c>
      <c r="AP45" s="1003">
        <v>9700</v>
      </c>
      <c r="AQ45" s="1005"/>
      <c r="AR45" s="1042"/>
      <c r="AS45" s="1005"/>
      <c r="AT45" s="1054"/>
      <c r="AU45" s="1005"/>
      <c r="AV45" s="1042"/>
      <c r="AW45" s="1005"/>
      <c r="AX45" s="1045"/>
      <c r="AY45" s="1005"/>
      <c r="AZ45" s="1049"/>
      <c r="BA45" s="995"/>
      <c r="BB45" s="995"/>
      <c r="BC45" s="997"/>
      <c r="BD45" s="1079"/>
      <c r="BE45" s="1054"/>
      <c r="BF45" s="115"/>
      <c r="BG45" s="115"/>
    </row>
    <row r="46" spans="1:59" s="100" customFormat="1" ht="15" customHeight="1">
      <c r="A46" s="1081"/>
      <c r="B46" s="1084"/>
      <c r="C46" s="1060"/>
      <c r="D46" s="1063"/>
      <c r="E46" s="17"/>
      <c r="F46" s="1074"/>
      <c r="G46" s="1078"/>
      <c r="H46" s="1074"/>
      <c r="I46" s="1078"/>
      <c r="J46" s="1005"/>
      <c r="K46" s="1020"/>
      <c r="L46" s="1017"/>
      <c r="M46" s="1011"/>
      <c r="N46" s="1020"/>
      <c r="O46" s="1017"/>
      <c r="P46" s="1011"/>
      <c r="Q46" s="1005"/>
      <c r="R46" s="1007"/>
      <c r="S46" s="1011"/>
      <c r="T46" s="1013"/>
      <c r="U46" s="1017"/>
      <c r="V46" s="1010"/>
      <c r="W46" s="1090"/>
      <c r="X46" s="68"/>
      <c r="Y46" s="145" t="s">
        <v>506</v>
      </c>
      <c r="Z46" s="146">
        <v>429000</v>
      </c>
      <c r="AA46" s="1005"/>
      <c r="AB46" s="144">
        <v>4290</v>
      </c>
      <c r="AC46" s="141"/>
      <c r="AD46" s="1086"/>
      <c r="AE46" s="144" t="s">
        <v>507</v>
      </c>
      <c r="AF46" s="150"/>
      <c r="AG46" s="1075"/>
      <c r="AH46" s="1005"/>
      <c r="AI46" s="1024"/>
      <c r="AJ46" s="991"/>
      <c r="AK46" s="994"/>
      <c r="AL46" s="1004"/>
      <c r="AM46" s="991"/>
      <c r="AN46" s="1000"/>
      <c r="AO46" s="1002"/>
      <c r="AP46" s="1004"/>
      <c r="AQ46" s="1005"/>
      <c r="AR46" s="1043"/>
      <c r="AS46" s="1005"/>
      <c r="AT46" s="1055"/>
      <c r="AU46" s="1005"/>
      <c r="AV46" s="1042"/>
      <c r="AW46" s="1005"/>
      <c r="AX46" s="1045"/>
      <c r="AY46" s="1005"/>
      <c r="AZ46" s="1050"/>
      <c r="BA46" s="996"/>
      <c r="BB46" s="996"/>
      <c r="BC46" s="998"/>
      <c r="BD46" s="1079"/>
      <c r="BE46" s="1055"/>
      <c r="BF46" s="115"/>
      <c r="BG46" s="115"/>
    </row>
    <row r="47" spans="1:59" s="100" customFormat="1" ht="15" customHeight="1">
      <c r="A47" s="1081"/>
      <c r="B47" s="1056" t="s">
        <v>330</v>
      </c>
      <c r="C47" s="1059" t="s">
        <v>179</v>
      </c>
      <c r="D47" s="1062" t="s">
        <v>325</v>
      </c>
      <c r="E47" s="17"/>
      <c r="F47" s="1065">
        <v>163150</v>
      </c>
      <c r="G47" s="1068">
        <v>239380</v>
      </c>
      <c r="H47" s="1065">
        <v>160230</v>
      </c>
      <c r="I47" s="1068">
        <v>236460</v>
      </c>
      <c r="J47" s="1005" t="s">
        <v>326</v>
      </c>
      <c r="K47" s="992">
        <v>1520</v>
      </c>
      <c r="L47" s="1026">
        <v>2280</v>
      </c>
      <c r="M47" s="1029" t="s">
        <v>492</v>
      </c>
      <c r="N47" s="992">
        <v>1490</v>
      </c>
      <c r="O47" s="1026">
        <v>2250</v>
      </c>
      <c r="P47" s="1029" t="s">
        <v>492</v>
      </c>
      <c r="Q47" s="1005" t="s">
        <v>326</v>
      </c>
      <c r="R47" s="1032">
        <v>152470</v>
      </c>
      <c r="S47" s="1029">
        <v>76230</v>
      </c>
      <c r="T47" s="1087">
        <v>1520</v>
      </c>
      <c r="U47" s="1026">
        <v>760</v>
      </c>
      <c r="V47" s="1029" t="s">
        <v>492</v>
      </c>
      <c r="W47" s="1090"/>
      <c r="X47" s="68"/>
      <c r="Y47" s="145" t="s">
        <v>508</v>
      </c>
      <c r="Z47" s="146">
        <v>466300</v>
      </c>
      <c r="AA47" s="1005"/>
      <c r="AB47" s="144">
        <v>4660</v>
      </c>
      <c r="AC47" s="141"/>
      <c r="AD47" s="1086"/>
      <c r="AE47" s="147" t="s">
        <v>509</v>
      </c>
      <c r="AF47" s="1005" t="s">
        <v>326</v>
      </c>
      <c r="AG47" s="1094">
        <v>30230</v>
      </c>
      <c r="AH47" s="1005" t="s">
        <v>326</v>
      </c>
      <c r="AI47" s="989">
        <v>240</v>
      </c>
      <c r="AJ47" s="991" t="s">
        <v>326</v>
      </c>
      <c r="AK47" s="992">
        <v>1900</v>
      </c>
      <c r="AL47" s="1021">
        <v>2100</v>
      </c>
      <c r="AM47" s="991" t="s">
        <v>326</v>
      </c>
      <c r="AN47" s="1022" t="s">
        <v>495</v>
      </c>
      <c r="AO47" s="1051">
        <v>25700</v>
      </c>
      <c r="AP47" s="1021">
        <v>28600</v>
      </c>
      <c r="AQ47" s="1005" t="s">
        <v>496</v>
      </c>
      <c r="AR47" s="1041">
        <v>1290</v>
      </c>
      <c r="AS47" s="1005" t="s">
        <v>496</v>
      </c>
      <c r="AT47" s="1052" t="s">
        <v>327</v>
      </c>
      <c r="AU47" s="1005" t="s">
        <v>496</v>
      </c>
      <c r="AV47" s="1041">
        <v>24010</v>
      </c>
      <c r="AW47" s="1005" t="s">
        <v>326</v>
      </c>
      <c r="AX47" s="1044">
        <v>240</v>
      </c>
      <c r="AY47" s="1005" t="s">
        <v>496</v>
      </c>
      <c r="AZ47" s="1047" t="s">
        <v>328</v>
      </c>
      <c r="BA47" s="1035" t="s">
        <v>328</v>
      </c>
      <c r="BB47" s="1035" t="s">
        <v>328</v>
      </c>
      <c r="BC47" s="1037" t="s">
        <v>328</v>
      </c>
      <c r="BD47" s="117"/>
      <c r="BE47" s="1039" t="s">
        <v>516</v>
      </c>
      <c r="BF47" s="115"/>
      <c r="BG47" s="115"/>
    </row>
    <row r="48" spans="1:59" s="100" customFormat="1" ht="15" customHeight="1">
      <c r="A48" s="1081"/>
      <c r="B48" s="1057"/>
      <c r="C48" s="1060"/>
      <c r="D48" s="1063"/>
      <c r="E48" s="17"/>
      <c r="F48" s="1066"/>
      <c r="G48" s="1069"/>
      <c r="H48" s="1066"/>
      <c r="I48" s="1069"/>
      <c r="J48" s="1005"/>
      <c r="K48" s="993"/>
      <c r="L48" s="1027"/>
      <c r="M48" s="1030"/>
      <c r="N48" s="993"/>
      <c r="O48" s="1027"/>
      <c r="P48" s="1030"/>
      <c r="Q48" s="1005"/>
      <c r="R48" s="1033"/>
      <c r="S48" s="1030"/>
      <c r="T48" s="1088"/>
      <c r="U48" s="1027"/>
      <c r="V48" s="1030"/>
      <c r="W48" s="1090"/>
      <c r="X48" s="68"/>
      <c r="Y48" s="145" t="s">
        <v>510</v>
      </c>
      <c r="Z48" s="146">
        <v>503600</v>
      </c>
      <c r="AA48" s="1005"/>
      <c r="AB48" s="144">
        <v>5030</v>
      </c>
      <c r="AC48" s="141"/>
      <c r="AD48" s="1086"/>
      <c r="AE48" s="144"/>
      <c r="AF48" s="1005"/>
      <c r="AG48" s="1074"/>
      <c r="AH48" s="1005"/>
      <c r="AI48" s="990"/>
      <c r="AJ48" s="991"/>
      <c r="AK48" s="993"/>
      <c r="AL48" s="1003"/>
      <c r="AM48" s="991"/>
      <c r="AN48" s="999"/>
      <c r="AO48" s="1001"/>
      <c r="AP48" s="1003"/>
      <c r="AQ48" s="1005"/>
      <c r="AR48" s="1042"/>
      <c r="AS48" s="1005"/>
      <c r="AT48" s="1053"/>
      <c r="AU48" s="1005"/>
      <c r="AV48" s="1042"/>
      <c r="AW48" s="1005"/>
      <c r="AX48" s="1045"/>
      <c r="AY48" s="1005"/>
      <c r="AZ48" s="1048"/>
      <c r="BA48" s="1036"/>
      <c r="BB48" s="1036"/>
      <c r="BC48" s="1038"/>
      <c r="BD48" s="117"/>
      <c r="BE48" s="1040"/>
      <c r="BF48" s="115"/>
      <c r="BG48" s="115"/>
    </row>
    <row r="49" spans="1:59" s="100" customFormat="1" ht="15" customHeight="1">
      <c r="A49" s="1081"/>
      <c r="B49" s="1057"/>
      <c r="C49" s="1060"/>
      <c r="D49" s="1063"/>
      <c r="E49" s="17"/>
      <c r="F49" s="1066"/>
      <c r="G49" s="1069"/>
      <c r="H49" s="1066"/>
      <c r="I49" s="1069"/>
      <c r="J49" s="1005"/>
      <c r="K49" s="993"/>
      <c r="L49" s="1027"/>
      <c r="M49" s="1030"/>
      <c r="N49" s="993"/>
      <c r="O49" s="1027"/>
      <c r="P49" s="1030"/>
      <c r="Q49" s="1005"/>
      <c r="R49" s="1033"/>
      <c r="S49" s="1030"/>
      <c r="T49" s="1088"/>
      <c r="U49" s="1027"/>
      <c r="V49" s="1030"/>
      <c r="W49" s="1090"/>
      <c r="X49" s="68"/>
      <c r="Y49" s="145" t="s">
        <v>511</v>
      </c>
      <c r="Z49" s="146">
        <v>541000</v>
      </c>
      <c r="AA49" s="1005"/>
      <c r="AB49" s="144">
        <v>5410</v>
      </c>
      <c r="AC49" s="141"/>
      <c r="AD49" s="1086"/>
      <c r="AE49" s="144"/>
      <c r="AF49" s="1005"/>
      <c r="AG49" s="1074"/>
      <c r="AH49" s="1005"/>
      <c r="AI49" s="990"/>
      <c r="AJ49" s="991"/>
      <c r="AK49" s="993"/>
      <c r="AL49" s="1003"/>
      <c r="AM49" s="991"/>
      <c r="AN49" s="999" t="s">
        <v>498</v>
      </c>
      <c r="AO49" s="1001">
        <v>14200</v>
      </c>
      <c r="AP49" s="1003">
        <v>15700</v>
      </c>
      <c r="AQ49" s="1005"/>
      <c r="AR49" s="1042"/>
      <c r="AS49" s="1005"/>
      <c r="AT49" s="1053"/>
      <c r="AU49" s="1005"/>
      <c r="AV49" s="1042"/>
      <c r="AW49" s="1005"/>
      <c r="AX49" s="1045"/>
      <c r="AY49" s="1005"/>
      <c r="AZ49" s="1048"/>
      <c r="BA49" s="1036"/>
      <c r="BB49" s="1036"/>
      <c r="BC49" s="1038"/>
      <c r="BD49" s="117"/>
      <c r="BE49" s="153" t="s">
        <v>517</v>
      </c>
      <c r="BF49" s="115"/>
      <c r="BG49" s="115"/>
    </row>
    <row r="50" spans="1:59" s="100" customFormat="1" ht="15" customHeight="1">
      <c r="A50" s="1081"/>
      <c r="B50" s="1057"/>
      <c r="C50" s="1060"/>
      <c r="D50" s="1063"/>
      <c r="E50" s="17"/>
      <c r="F50" s="1066"/>
      <c r="G50" s="1069"/>
      <c r="H50" s="1066"/>
      <c r="I50" s="1069"/>
      <c r="J50" s="1005"/>
      <c r="K50" s="993"/>
      <c r="L50" s="1027"/>
      <c r="M50" s="1030"/>
      <c r="N50" s="993"/>
      <c r="O50" s="1027"/>
      <c r="P50" s="1030"/>
      <c r="Q50" s="1005"/>
      <c r="R50" s="1033"/>
      <c r="S50" s="1030"/>
      <c r="T50" s="1088"/>
      <c r="U50" s="1027"/>
      <c r="V50" s="1030"/>
      <c r="W50" s="1090"/>
      <c r="X50" s="68"/>
      <c r="Y50" s="145" t="s">
        <v>512</v>
      </c>
      <c r="Z50" s="146">
        <v>578300</v>
      </c>
      <c r="AA50" s="1005"/>
      <c r="AB50" s="144">
        <v>5780</v>
      </c>
      <c r="AC50" s="141"/>
      <c r="AD50" s="1086"/>
      <c r="AE50" s="144"/>
      <c r="AF50" s="1005"/>
      <c r="AG50" s="1074"/>
      <c r="AH50" s="1005"/>
      <c r="AI50" s="990"/>
      <c r="AJ50" s="991"/>
      <c r="AK50" s="993"/>
      <c r="AL50" s="1003"/>
      <c r="AM50" s="991"/>
      <c r="AN50" s="999"/>
      <c r="AO50" s="1001"/>
      <c r="AP50" s="1003"/>
      <c r="AQ50" s="1005"/>
      <c r="AR50" s="1042"/>
      <c r="AS50" s="1005"/>
      <c r="AT50" s="1053"/>
      <c r="AU50" s="1005"/>
      <c r="AV50" s="1042"/>
      <c r="AW50" s="1005"/>
      <c r="AX50" s="1045"/>
      <c r="AY50" s="1005"/>
      <c r="AZ50" s="1048"/>
      <c r="BA50" s="1036"/>
      <c r="BB50" s="1036"/>
      <c r="BC50" s="1038"/>
      <c r="BD50" s="117"/>
      <c r="BE50" s="154">
        <v>0.8</v>
      </c>
      <c r="BF50" s="115"/>
      <c r="BG50" s="115"/>
    </row>
    <row r="51" spans="1:59" s="100" customFormat="1" ht="15" customHeight="1">
      <c r="A51" s="1081"/>
      <c r="B51" s="1057"/>
      <c r="C51" s="1060"/>
      <c r="D51" s="1071" t="s">
        <v>49</v>
      </c>
      <c r="E51" s="17"/>
      <c r="F51" s="1073">
        <v>239380</v>
      </c>
      <c r="G51" s="1076"/>
      <c r="H51" s="1073">
        <v>236460</v>
      </c>
      <c r="I51" s="1076"/>
      <c r="J51" s="1005" t="s">
        <v>326</v>
      </c>
      <c r="K51" s="1018">
        <v>2280</v>
      </c>
      <c r="L51" s="1015"/>
      <c r="M51" s="1009" t="s">
        <v>492</v>
      </c>
      <c r="N51" s="1018">
        <v>2250</v>
      </c>
      <c r="O51" s="1015"/>
      <c r="P51" s="1009" t="s">
        <v>492</v>
      </c>
      <c r="Q51" s="1005" t="s">
        <v>326</v>
      </c>
      <c r="R51" s="1006">
        <v>76230</v>
      </c>
      <c r="S51" s="1009"/>
      <c r="T51" s="1012">
        <v>760</v>
      </c>
      <c r="U51" s="1015"/>
      <c r="V51" s="1009" t="s">
        <v>492</v>
      </c>
      <c r="W51" s="1090"/>
      <c r="X51" s="68"/>
      <c r="Y51" s="145" t="s">
        <v>331</v>
      </c>
      <c r="Z51" s="146">
        <v>615600</v>
      </c>
      <c r="AA51" s="1005"/>
      <c r="AB51" s="144">
        <v>6150</v>
      </c>
      <c r="AC51" s="141"/>
      <c r="AD51" s="1086"/>
      <c r="AE51" s="144"/>
      <c r="AF51" s="1005"/>
      <c r="AG51" s="1074"/>
      <c r="AH51" s="1005"/>
      <c r="AI51" s="1023" t="s">
        <v>501</v>
      </c>
      <c r="AJ51" s="991"/>
      <c r="AK51" s="993"/>
      <c r="AL51" s="1003"/>
      <c r="AM51" s="991"/>
      <c r="AN51" s="999" t="s">
        <v>502</v>
      </c>
      <c r="AO51" s="1001">
        <v>12300</v>
      </c>
      <c r="AP51" s="1003">
        <v>13700</v>
      </c>
      <c r="AQ51" s="1005"/>
      <c r="AR51" s="1042"/>
      <c r="AS51" s="1005"/>
      <c r="AT51" s="1054">
        <v>0.09</v>
      </c>
      <c r="AU51" s="1005"/>
      <c r="AV51" s="1042"/>
      <c r="AW51" s="1005"/>
      <c r="AX51" s="1045"/>
      <c r="AY51" s="1005"/>
      <c r="AZ51" s="1049">
        <v>0.02</v>
      </c>
      <c r="BA51" s="995">
        <v>0.03</v>
      </c>
      <c r="BB51" s="995">
        <v>0.05</v>
      </c>
      <c r="BC51" s="997">
        <v>0.06</v>
      </c>
      <c r="BD51" s="117"/>
      <c r="BE51" s="153" t="s">
        <v>518</v>
      </c>
      <c r="BF51" s="115"/>
      <c r="BG51" s="115"/>
    </row>
    <row r="52" spans="1:59" s="100" customFormat="1" ht="15" customHeight="1">
      <c r="A52" s="1081"/>
      <c r="B52" s="1057"/>
      <c r="C52" s="1060"/>
      <c r="D52" s="1063"/>
      <c r="E52" s="17"/>
      <c r="F52" s="1074"/>
      <c r="G52" s="1077"/>
      <c r="H52" s="1074"/>
      <c r="I52" s="1077"/>
      <c r="J52" s="1005"/>
      <c r="K52" s="1019"/>
      <c r="L52" s="1016"/>
      <c r="M52" s="1010"/>
      <c r="N52" s="1019"/>
      <c r="O52" s="1016"/>
      <c r="P52" s="1010"/>
      <c r="Q52" s="1005"/>
      <c r="R52" s="1007"/>
      <c r="S52" s="1010"/>
      <c r="T52" s="1013"/>
      <c r="U52" s="1016"/>
      <c r="V52" s="1010"/>
      <c r="W52" s="118"/>
      <c r="X52" s="68"/>
      <c r="Y52" s="145" t="s">
        <v>513</v>
      </c>
      <c r="Z52" s="146">
        <v>653000</v>
      </c>
      <c r="AA52" s="1005"/>
      <c r="AB52" s="144">
        <v>6530</v>
      </c>
      <c r="AC52" s="141"/>
      <c r="AD52" s="1086"/>
      <c r="AE52" s="144"/>
      <c r="AF52" s="150"/>
      <c r="AG52" s="1074"/>
      <c r="AH52" s="1005"/>
      <c r="AI52" s="1023"/>
      <c r="AJ52" s="991"/>
      <c r="AK52" s="993"/>
      <c r="AL52" s="1003"/>
      <c r="AM52" s="991"/>
      <c r="AN52" s="999"/>
      <c r="AO52" s="1001"/>
      <c r="AP52" s="1003"/>
      <c r="AQ52" s="1005"/>
      <c r="AR52" s="1042"/>
      <c r="AS52" s="1005"/>
      <c r="AT52" s="1054"/>
      <c r="AU52" s="1005"/>
      <c r="AV52" s="1042"/>
      <c r="AW52" s="1005"/>
      <c r="AX52" s="1045"/>
      <c r="AY52" s="1005"/>
      <c r="AZ52" s="1049"/>
      <c r="BA52" s="995"/>
      <c r="BB52" s="995"/>
      <c r="BC52" s="997"/>
      <c r="BD52" s="117"/>
      <c r="BE52" s="154">
        <v>0.75</v>
      </c>
      <c r="BF52" s="115"/>
      <c r="BG52" s="115"/>
    </row>
    <row r="53" spans="1:59" s="100" customFormat="1" ht="15" customHeight="1">
      <c r="A53" s="1081"/>
      <c r="B53" s="1057"/>
      <c r="C53" s="1060"/>
      <c r="D53" s="1063"/>
      <c r="E53" s="17"/>
      <c r="F53" s="1074"/>
      <c r="G53" s="1077"/>
      <c r="H53" s="1074"/>
      <c r="I53" s="1077"/>
      <c r="J53" s="1005"/>
      <c r="K53" s="1019"/>
      <c r="L53" s="1016"/>
      <c r="M53" s="1010"/>
      <c r="N53" s="1019"/>
      <c r="O53" s="1016"/>
      <c r="P53" s="1010"/>
      <c r="Q53" s="1005"/>
      <c r="R53" s="1007"/>
      <c r="S53" s="1010"/>
      <c r="T53" s="1013"/>
      <c r="U53" s="1016"/>
      <c r="V53" s="1010"/>
      <c r="W53" s="118"/>
      <c r="X53" s="68"/>
      <c r="Y53" s="145" t="s">
        <v>514</v>
      </c>
      <c r="Z53" s="146">
        <v>690300</v>
      </c>
      <c r="AA53" s="1005"/>
      <c r="AB53" s="144">
        <v>6900</v>
      </c>
      <c r="AC53" s="141"/>
      <c r="AD53" s="1086"/>
      <c r="AE53" s="144"/>
      <c r="AF53" s="150"/>
      <c r="AG53" s="1074"/>
      <c r="AH53" s="1005"/>
      <c r="AI53" s="1023"/>
      <c r="AJ53" s="991"/>
      <c r="AK53" s="993"/>
      <c r="AL53" s="1003"/>
      <c r="AM53" s="991"/>
      <c r="AN53" s="999" t="s">
        <v>505</v>
      </c>
      <c r="AO53" s="1001">
        <v>11000</v>
      </c>
      <c r="AP53" s="1003">
        <v>12300</v>
      </c>
      <c r="AQ53" s="1005"/>
      <c r="AR53" s="1042"/>
      <c r="AS53" s="1005"/>
      <c r="AT53" s="1054"/>
      <c r="AU53" s="1005"/>
      <c r="AV53" s="1042"/>
      <c r="AW53" s="1005"/>
      <c r="AX53" s="1045"/>
      <c r="AY53" s="1005"/>
      <c r="AZ53" s="1049"/>
      <c r="BA53" s="995"/>
      <c r="BB53" s="995"/>
      <c r="BC53" s="997"/>
      <c r="BD53" s="117"/>
      <c r="BE53" s="153" t="s">
        <v>519</v>
      </c>
      <c r="BF53" s="115"/>
      <c r="BG53" s="115"/>
    </row>
    <row r="54" spans="1:59" s="100" customFormat="1" ht="15" customHeight="1">
      <c r="A54" s="1082"/>
      <c r="B54" s="1058"/>
      <c r="C54" s="1061"/>
      <c r="D54" s="1072"/>
      <c r="E54" s="17"/>
      <c r="F54" s="1074"/>
      <c r="G54" s="1078"/>
      <c r="H54" s="1074"/>
      <c r="I54" s="1078"/>
      <c r="J54" s="1005"/>
      <c r="K54" s="1020"/>
      <c r="L54" s="1017"/>
      <c r="M54" s="1011"/>
      <c r="N54" s="1020"/>
      <c r="O54" s="1017"/>
      <c r="P54" s="1011"/>
      <c r="Q54" s="1005"/>
      <c r="R54" s="1007"/>
      <c r="S54" s="1011"/>
      <c r="T54" s="1013"/>
      <c r="U54" s="1017"/>
      <c r="V54" s="1010"/>
      <c r="W54" s="118"/>
      <c r="X54" s="68"/>
      <c r="Y54" s="148" t="s">
        <v>515</v>
      </c>
      <c r="Z54" s="149">
        <v>727600</v>
      </c>
      <c r="AA54" s="1005"/>
      <c r="AB54" s="144">
        <v>7270</v>
      </c>
      <c r="AC54" s="141"/>
      <c r="AD54" s="1086"/>
      <c r="AE54" s="144"/>
      <c r="AF54" s="150"/>
      <c r="AG54" s="1075"/>
      <c r="AH54" s="1005"/>
      <c r="AI54" s="1024"/>
      <c r="AJ54" s="991"/>
      <c r="AK54" s="994"/>
      <c r="AL54" s="1004"/>
      <c r="AM54" s="991"/>
      <c r="AN54" s="1000"/>
      <c r="AO54" s="1002"/>
      <c r="AP54" s="1004"/>
      <c r="AQ54" s="1005"/>
      <c r="AR54" s="1043"/>
      <c r="AS54" s="1005"/>
      <c r="AT54" s="1055"/>
      <c r="AU54" s="1005"/>
      <c r="AV54" s="1042"/>
      <c r="AW54" s="1005"/>
      <c r="AX54" s="1045"/>
      <c r="AY54" s="1005"/>
      <c r="AZ54" s="1050"/>
      <c r="BA54" s="996"/>
      <c r="BB54" s="996"/>
      <c r="BC54" s="998"/>
      <c r="BD54" s="117"/>
      <c r="BE54" s="155">
        <v>0.7</v>
      </c>
      <c r="BF54" s="115"/>
      <c r="BG54" s="115"/>
    </row>
    <row r="55" spans="1:59" s="100" customFormat="1" ht="15" customHeight="1">
      <c r="A55" s="1080" t="s">
        <v>182</v>
      </c>
      <c r="B55" s="1083" t="s">
        <v>324</v>
      </c>
      <c r="C55" s="1059" t="s">
        <v>179</v>
      </c>
      <c r="D55" s="1062" t="s">
        <v>325</v>
      </c>
      <c r="E55" s="17"/>
      <c r="F55" s="1065">
        <v>203440</v>
      </c>
      <c r="G55" s="1068">
        <v>277890</v>
      </c>
      <c r="H55" s="1065">
        <v>198810</v>
      </c>
      <c r="I55" s="1068">
        <v>273260</v>
      </c>
      <c r="J55" s="1005" t="s">
        <v>326</v>
      </c>
      <c r="K55" s="992">
        <v>1920</v>
      </c>
      <c r="L55" s="1026">
        <v>2660</v>
      </c>
      <c r="M55" s="1029" t="s">
        <v>492</v>
      </c>
      <c r="N55" s="992">
        <v>1880</v>
      </c>
      <c r="O55" s="1026">
        <v>2620</v>
      </c>
      <c r="P55" s="1029" t="s">
        <v>492</v>
      </c>
      <c r="Q55" s="1005" t="s">
        <v>326</v>
      </c>
      <c r="R55" s="1032">
        <v>148910</v>
      </c>
      <c r="S55" s="1029">
        <v>74450</v>
      </c>
      <c r="T55" s="1087">
        <v>1480</v>
      </c>
      <c r="U55" s="1026">
        <v>740</v>
      </c>
      <c r="V55" s="1029" t="s">
        <v>492</v>
      </c>
      <c r="W55" s="1090" t="s">
        <v>326</v>
      </c>
      <c r="X55" s="68"/>
      <c r="Y55" s="1091" t="s">
        <v>493</v>
      </c>
      <c r="Z55" s="1092"/>
      <c r="AA55" s="1005" t="s">
        <v>326</v>
      </c>
      <c r="AB55" s="142"/>
      <c r="AC55" s="141"/>
      <c r="AD55" s="1086" t="s">
        <v>494</v>
      </c>
      <c r="AE55" s="142"/>
      <c r="AF55" s="1005" t="s">
        <v>326</v>
      </c>
      <c r="AG55" s="1094">
        <v>44780</v>
      </c>
      <c r="AH55" s="1005" t="s">
        <v>326</v>
      </c>
      <c r="AI55" s="989">
        <v>390</v>
      </c>
      <c r="AJ55" s="991" t="s">
        <v>326</v>
      </c>
      <c r="AK55" s="992">
        <v>3000</v>
      </c>
      <c r="AL55" s="1021">
        <v>3300</v>
      </c>
      <c r="AM55" s="991" t="s">
        <v>326</v>
      </c>
      <c r="AN55" s="1022" t="s">
        <v>495</v>
      </c>
      <c r="AO55" s="1051">
        <v>20300</v>
      </c>
      <c r="AP55" s="1021">
        <v>22600</v>
      </c>
      <c r="AQ55" s="1005" t="s">
        <v>496</v>
      </c>
      <c r="AR55" s="1041">
        <v>2050</v>
      </c>
      <c r="AS55" s="1005" t="s">
        <v>496</v>
      </c>
      <c r="AT55" s="1052" t="s">
        <v>327</v>
      </c>
      <c r="AU55" s="1005" t="s">
        <v>496</v>
      </c>
      <c r="AV55" s="1041">
        <v>36880</v>
      </c>
      <c r="AW55" s="1005" t="s">
        <v>326</v>
      </c>
      <c r="AX55" s="1044">
        <v>360</v>
      </c>
      <c r="AY55" s="1005" t="s">
        <v>496</v>
      </c>
      <c r="AZ55" s="1047" t="s">
        <v>328</v>
      </c>
      <c r="BA55" s="1035" t="s">
        <v>328</v>
      </c>
      <c r="BB55" s="1035" t="s">
        <v>328</v>
      </c>
      <c r="BC55" s="1037" t="s">
        <v>328</v>
      </c>
      <c r="BD55" s="1079"/>
      <c r="BE55" s="1052" t="s">
        <v>329</v>
      </c>
      <c r="BF55" s="115"/>
      <c r="BG55" s="115"/>
    </row>
    <row r="56" spans="1:59" s="100" customFormat="1" ht="15" customHeight="1">
      <c r="A56" s="1081"/>
      <c r="B56" s="1084"/>
      <c r="C56" s="1060"/>
      <c r="D56" s="1063"/>
      <c r="E56" s="17"/>
      <c r="F56" s="1066"/>
      <c r="G56" s="1069"/>
      <c r="H56" s="1066"/>
      <c r="I56" s="1069"/>
      <c r="J56" s="1005"/>
      <c r="K56" s="993"/>
      <c r="L56" s="1027"/>
      <c r="M56" s="1030"/>
      <c r="N56" s="993"/>
      <c r="O56" s="1027"/>
      <c r="P56" s="1030"/>
      <c r="Q56" s="1005"/>
      <c r="R56" s="1033"/>
      <c r="S56" s="1030"/>
      <c r="T56" s="1088"/>
      <c r="U56" s="1027"/>
      <c r="V56" s="1030"/>
      <c r="W56" s="1090"/>
      <c r="X56" s="68"/>
      <c r="Y56" s="1019"/>
      <c r="Z56" s="1093"/>
      <c r="AA56" s="1005"/>
      <c r="AB56" s="144"/>
      <c r="AC56" s="141"/>
      <c r="AD56" s="1086"/>
      <c r="AE56" s="144"/>
      <c r="AF56" s="1005"/>
      <c r="AG56" s="1074"/>
      <c r="AH56" s="1005"/>
      <c r="AI56" s="990"/>
      <c r="AJ56" s="991"/>
      <c r="AK56" s="993"/>
      <c r="AL56" s="1003"/>
      <c r="AM56" s="991"/>
      <c r="AN56" s="999"/>
      <c r="AO56" s="1001"/>
      <c r="AP56" s="1003"/>
      <c r="AQ56" s="1005"/>
      <c r="AR56" s="1042"/>
      <c r="AS56" s="1005"/>
      <c r="AT56" s="1053"/>
      <c r="AU56" s="1005"/>
      <c r="AV56" s="1042"/>
      <c r="AW56" s="1005"/>
      <c r="AX56" s="1045"/>
      <c r="AY56" s="1005"/>
      <c r="AZ56" s="1048"/>
      <c r="BA56" s="1036"/>
      <c r="BB56" s="1036"/>
      <c r="BC56" s="1038"/>
      <c r="BD56" s="1079"/>
      <c r="BE56" s="1053"/>
      <c r="BF56" s="115"/>
      <c r="BG56" s="115"/>
    </row>
    <row r="57" spans="1:59" s="100" customFormat="1" ht="15" customHeight="1">
      <c r="A57" s="1081"/>
      <c r="B57" s="1084"/>
      <c r="C57" s="1060"/>
      <c r="D57" s="1063"/>
      <c r="E57" s="17"/>
      <c r="F57" s="1066"/>
      <c r="G57" s="1069"/>
      <c r="H57" s="1066"/>
      <c r="I57" s="1069"/>
      <c r="J57" s="1005"/>
      <c r="K57" s="993"/>
      <c r="L57" s="1027"/>
      <c r="M57" s="1030"/>
      <c r="N57" s="993"/>
      <c r="O57" s="1027"/>
      <c r="P57" s="1030"/>
      <c r="Q57" s="1005"/>
      <c r="R57" s="1033"/>
      <c r="S57" s="1030"/>
      <c r="T57" s="1088"/>
      <c r="U57" s="1027"/>
      <c r="V57" s="1030"/>
      <c r="W57" s="1090"/>
      <c r="X57" s="68"/>
      <c r="Y57" s="145" t="s">
        <v>497</v>
      </c>
      <c r="Z57" s="146">
        <v>255900</v>
      </c>
      <c r="AA57" s="1005"/>
      <c r="AB57" s="144">
        <v>2550</v>
      </c>
      <c r="AC57" s="141"/>
      <c r="AD57" s="1086"/>
      <c r="AE57" s="144"/>
      <c r="AF57" s="1005"/>
      <c r="AG57" s="1074"/>
      <c r="AH57" s="1005"/>
      <c r="AI57" s="990"/>
      <c r="AJ57" s="991"/>
      <c r="AK57" s="993"/>
      <c r="AL57" s="1003"/>
      <c r="AM57" s="991"/>
      <c r="AN57" s="999" t="s">
        <v>498</v>
      </c>
      <c r="AO57" s="1001">
        <v>11200</v>
      </c>
      <c r="AP57" s="1003">
        <v>12400</v>
      </c>
      <c r="AQ57" s="1005"/>
      <c r="AR57" s="1042"/>
      <c r="AS57" s="1005"/>
      <c r="AT57" s="1053"/>
      <c r="AU57" s="1005"/>
      <c r="AV57" s="1042"/>
      <c r="AW57" s="1005"/>
      <c r="AX57" s="1045"/>
      <c r="AY57" s="1005"/>
      <c r="AZ57" s="1048"/>
      <c r="BA57" s="1036"/>
      <c r="BB57" s="1036"/>
      <c r="BC57" s="1038"/>
      <c r="BD57" s="1079"/>
      <c r="BE57" s="1053"/>
      <c r="BF57" s="115"/>
      <c r="BG57" s="115"/>
    </row>
    <row r="58" spans="1:59" s="100" customFormat="1" ht="15" customHeight="1">
      <c r="A58" s="1081"/>
      <c r="B58" s="1084"/>
      <c r="C58" s="1060"/>
      <c r="D58" s="1063"/>
      <c r="E58" s="17"/>
      <c r="F58" s="1066"/>
      <c r="G58" s="1069"/>
      <c r="H58" s="1066"/>
      <c r="I58" s="1069"/>
      <c r="J58" s="1005"/>
      <c r="K58" s="993"/>
      <c r="L58" s="1027"/>
      <c r="M58" s="1030"/>
      <c r="N58" s="993"/>
      <c r="O58" s="1027"/>
      <c r="P58" s="1030"/>
      <c r="Q58" s="1005"/>
      <c r="R58" s="1033"/>
      <c r="S58" s="1030"/>
      <c r="T58" s="1088"/>
      <c r="U58" s="1027"/>
      <c r="V58" s="1030"/>
      <c r="W58" s="1090"/>
      <c r="X58" s="68"/>
      <c r="Y58" s="145" t="s">
        <v>499</v>
      </c>
      <c r="Z58" s="146">
        <v>273900</v>
      </c>
      <c r="AA58" s="1005"/>
      <c r="AB58" s="144">
        <v>2730</v>
      </c>
      <c r="AC58" s="141"/>
      <c r="AD58" s="1086"/>
      <c r="AE58" s="144"/>
      <c r="AF58" s="1005"/>
      <c r="AG58" s="1074"/>
      <c r="AH58" s="1005"/>
      <c r="AI58" s="990"/>
      <c r="AJ58" s="991"/>
      <c r="AK58" s="993"/>
      <c r="AL58" s="1003"/>
      <c r="AM58" s="991"/>
      <c r="AN58" s="999"/>
      <c r="AO58" s="1001"/>
      <c r="AP58" s="1003"/>
      <c r="AQ58" s="1005"/>
      <c r="AR58" s="1042"/>
      <c r="AS58" s="1005"/>
      <c r="AT58" s="1053"/>
      <c r="AU58" s="1005"/>
      <c r="AV58" s="1042"/>
      <c r="AW58" s="1005"/>
      <c r="AX58" s="1045"/>
      <c r="AY58" s="1005"/>
      <c r="AZ58" s="1048"/>
      <c r="BA58" s="1036"/>
      <c r="BB58" s="1036"/>
      <c r="BC58" s="1038"/>
      <c r="BD58" s="1079"/>
      <c r="BE58" s="1053"/>
      <c r="BF58" s="115"/>
      <c r="BG58" s="115"/>
    </row>
    <row r="59" spans="1:59" s="100" customFormat="1" ht="15" customHeight="1">
      <c r="A59" s="1081"/>
      <c r="B59" s="1084"/>
      <c r="C59" s="1060"/>
      <c r="D59" s="1071" t="s">
        <v>49</v>
      </c>
      <c r="E59" s="17"/>
      <c r="F59" s="1073">
        <v>277890</v>
      </c>
      <c r="G59" s="1076"/>
      <c r="H59" s="1073">
        <v>273260</v>
      </c>
      <c r="I59" s="1076"/>
      <c r="J59" s="1005" t="s">
        <v>326</v>
      </c>
      <c r="K59" s="1018">
        <v>2660</v>
      </c>
      <c r="L59" s="1015"/>
      <c r="M59" s="1009" t="s">
        <v>492</v>
      </c>
      <c r="N59" s="1018">
        <v>2620</v>
      </c>
      <c r="O59" s="1015"/>
      <c r="P59" s="1009" t="s">
        <v>492</v>
      </c>
      <c r="Q59" s="1005" t="s">
        <v>326</v>
      </c>
      <c r="R59" s="1006">
        <v>74450</v>
      </c>
      <c r="S59" s="1009"/>
      <c r="T59" s="1012">
        <v>740</v>
      </c>
      <c r="U59" s="1015"/>
      <c r="V59" s="1009" t="s">
        <v>492</v>
      </c>
      <c r="W59" s="1090"/>
      <c r="X59" s="68"/>
      <c r="Y59" s="145" t="s">
        <v>500</v>
      </c>
      <c r="Z59" s="146">
        <v>310100</v>
      </c>
      <c r="AA59" s="1005"/>
      <c r="AB59" s="144">
        <v>3100</v>
      </c>
      <c r="AC59" s="141"/>
      <c r="AD59" s="1086"/>
      <c r="AE59" s="144"/>
      <c r="AF59" s="1005"/>
      <c r="AG59" s="1074"/>
      <c r="AH59" s="1005"/>
      <c r="AI59" s="1023" t="s">
        <v>501</v>
      </c>
      <c r="AJ59" s="991"/>
      <c r="AK59" s="993"/>
      <c r="AL59" s="1003"/>
      <c r="AM59" s="991"/>
      <c r="AN59" s="999" t="s">
        <v>502</v>
      </c>
      <c r="AO59" s="1001">
        <v>9700</v>
      </c>
      <c r="AP59" s="1003">
        <v>10800</v>
      </c>
      <c r="AQ59" s="1005"/>
      <c r="AR59" s="1042"/>
      <c r="AS59" s="1005"/>
      <c r="AT59" s="1054">
        <v>0.09</v>
      </c>
      <c r="AU59" s="1005"/>
      <c r="AV59" s="1042"/>
      <c r="AW59" s="1005"/>
      <c r="AX59" s="1045"/>
      <c r="AY59" s="1005"/>
      <c r="AZ59" s="1049">
        <v>0.02</v>
      </c>
      <c r="BA59" s="995">
        <v>0.03</v>
      </c>
      <c r="BB59" s="995">
        <v>0.05</v>
      </c>
      <c r="BC59" s="997">
        <v>0.06</v>
      </c>
      <c r="BD59" s="1079"/>
      <c r="BE59" s="1054">
        <v>0.82</v>
      </c>
      <c r="BF59" s="115"/>
      <c r="BG59" s="115"/>
    </row>
    <row r="60" spans="1:59" s="100" customFormat="1" ht="15" customHeight="1">
      <c r="A60" s="1081"/>
      <c r="B60" s="1084"/>
      <c r="C60" s="1060"/>
      <c r="D60" s="1063"/>
      <c r="E60" s="17"/>
      <c r="F60" s="1074"/>
      <c r="G60" s="1077"/>
      <c r="H60" s="1074"/>
      <c r="I60" s="1077"/>
      <c r="J60" s="1005"/>
      <c r="K60" s="1019"/>
      <c r="L60" s="1016"/>
      <c r="M60" s="1010"/>
      <c r="N60" s="1019"/>
      <c r="O60" s="1016"/>
      <c r="P60" s="1010"/>
      <c r="Q60" s="1005"/>
      <c r="R60" s="1007"/>
      <c r="S60" s="1010"/>
      <c r="T60" s="1013"/>
      <c r="U60" s="1016"/>
      <c r="V60" s="1010"/>
      <c r="W60" s="1090"/>
      <c r="X60" s="68"/>
      <c r="Y60" s="145" t="s">
        <v>503</v>
      </c>
      <c r="Z60" s="146">
        <v>346300</v>
      </c>
      <c r="AA60" s="1005"/>
      <c r="AB60" s="144">
        <v>3460</v>
      </c>
      <c r="AC60" s="141"/>
      <c r="AD60" s="1086"/>
      <c r="AE60" s="144"/>
      <c r="AF60" s="150"/>
      <c r="AG60" s="1074"/>
      <c r="AH60" s="1005"/>
      <c r="AI60" s="1023"/>
      <c r="AJ60" s="991"/>
      <c r="AK60" s="993"/>
      <c r="AL60" s="1003"/>
      <c r="AM60" s="991"/>
      <c r="AN60" s="999"/>
      <c r="AO60" s="1001"/>
      <c r="AP60" s="1003"/>
      <c r="AQ60" s="1005"/>
      <c r="AR60" s="1042"/>
      <c r="AS60" s="1005"/>
      <c r="AT60" s="1054"/>
      <c r="AU60" s="1005"/>
      <c r="AV60" s="1042"/>
      <c r="AW60" s="1005"/>
      <c r="AX60" s="1045"/>
      <c r="AY60" s="1005"/>
      <c r="AZ60" s="1049"/>
      <c r="BA60" s="995"/>
      <c r="BB60" s="995"/>
      <c r="BC60" s="997"/>
      <c r="BD60" s="1079"/>
      <c r="BE60" s="1054"/>
      <c r="BF60" s="115"/>
      <c r="BG60" s="115"/>
    </row>
    <row r="61" spans="1:59" s="100" customFormat="1" ht="15" customHeight="1">
      <c r="A61" s="1081"/>
      <c r="B61" s="1084"/>
      <c r="C61" s="1060"/>
      <c r="D61" s="1063"/>
      <c r="E61" s="17"/>
      <c r="F61" s="1074"/>
      <c r="G61" s="1077"/>
      <c r="H61" s="1074"/>
      <c r="I61" s="1077"/>
      <c r="J61" s="1005"/>
      <c r="K61" s="1019"/>
      <c r="L61" s="1016"/>
      <c r="M61" s="1010"/>
      <c r="N61" s="1019"/>
      <c r="O61" s="1016"/>
      <c r="P61" s="1010"/>
      <c r="Q61" s="1005"/>
      <c r="R61" s="1007"/>
      <c r="S61" s="1010"/>
      <c r="T61" s="1013"/>
      <c r="U61" s="1016"/>
      <c r="V61" s="1010"/>
      <c r="W61" s="1090"/>
      <c r="X61" s="68"/>
      <c r="Y61" s="145" t="s">
        <v>504</v>
      </c>
      <c r="Z61" s="146">
        <v>382400</v>
      </c>
      <c r="AA61" s="1005"/>
      <c r="AB61" s="144">
        <v>3820</v>
      </c>
      <c r="AC61" s="141"/>
      <c r="AD61" s="1086"/>
      <c r="AE61" s="144"/>
      <c r="AF61" s="150"/>
      <c r="AG61" s="1074"/>
      <c r="AH61" s="1005"/>
      <c r="AI61" s="1023"/>
      <c r="AJ61" s="991"/>
      <c r="AK61" s="993"/>
      <c r="AL61" s="1003"/>
      <c r="AM61" s="991"/>
      <c r="AN61" s="999" t="s">
        <v>505</v>
      </c>
      <c r="AO61" s="1001">
        <v>8700</v>
      </c>
      <c r="AP61" s="1003">
        <v>9700</v>
      </c>
      <c r="AQ61" s="1005"/>
      <c r="AR61" s="1042"/>
      <c r="AS61" s="1005"/>
      <c r="AT61" s="1054"/>
      <c r="AU61" s="1005"/>
      <c r="AV61" s="1042"/>
      <c r="AW61" s="1005"/>
      <c r="AX61" s="1045"/>
      <c r="AY61" s="1005"/>
      <c r="AZ61" s="1049"/>
      <c r="BA61" s="995"/>
      <c r="BB61" s="995"/>
      <c r="BC61" s="997"/>
      <c r="BD61" s="1079"/>
      <c r="BE61" s="1054"/>
      <c r="BF61" s="115"/>
      <c r="BG61" s="115"/>
    </row>
    <row r="62" spans="1:59" s="100" customFormat="1" ht="15" customHeight="1">
      <c r="A62" s="1081"/>
      <c r="B62" s="1084"/>
      <c r="C62" s="1060"/>
      <c r="D62" s="1063"/>
      <c r="E62" s="17"/>
      <c r="F62" s="1074"/>
      <c r="G62" s="1078"/>
      <c r="H62" s="1074"/>
      <c r="I62" s="1078"/>
      <c r="J62" s="1005"/>
      <c r="K62" s="1020"/>
      <c r="L62" s="1017"/>
      <c r="M62" s="1011"/>
      <c r="N62" s="1020"/>
      <c r="O62" s="1017"/>
      <c r="P62" s="1011"/>
      <c r="Q62" s="1005"/>
      <c r="R62" s="1007"/>
      <c r="S62" s="1011"/>
      <c r="T62" s="1013"/>
      <c r="U62" s="1017"/>
      <c r="V62" s="1010"/>
      <c r="W62" s="1090"/>
      <c r="X62" s="68"/>
      <c r="Y62" s="145" t="s">
        <v>506</v>
      </c>
      <c r="Z62" s="146">
        <v>418600</v>
      </c>
      <c r="AA62" s="1005"/>
      <c r="AB62" s="144">
        <v>4180</v>
      </c>
      <c r="AC62" s="141"/>
      <c r="AD62" s="1086"/>
      <c r="AE62" s="144" t="s">
        <v>507</v>
      </c>
      <c r="AF62" s="150"/>
      <c r="AG62" s="1075"/>
      <c r="AH62" s="1005"/>
      <c r="AI62" s="1024"/>
      <c r="AJ62" s="991"/>
      <c r="AK62" s="994"/>
      <c r="AL62" s="1004"/>
      <c r="AM62" s="991"/>
      <c r="AN62" s="1000"/>
      <c r="AO62" s="1002"/>
      <c r="AP62" s="1004"/>
      <c r="AQ62" s="1005"/>
      <c r="AR62" s="1043"/>
      <c r="AS62" s="1005"/>
      <c r="AT62" s="1055"/>
      <c r="AU62" s="1005"/>
      <c r="AV62" s="1042"/>
      <c r="AW62" s="1005"/>
      <c r="AX62" s="1045"/>
      <c r="AY62" s="1005"/>
      <c r="AZ62" s="1050"/>
      <c r="BA62" s="996"/>
      <c r="BB62" s="996"/>
      <c r="BC62" s="998"/>
      <c r="BD62" s="1079"/>
      <c r="BE62" s="1055"/>
      <c r="BF62" s="115"/>
      <c r="BG62" s="115"/>
    </row>
    <row r="63" spans="1:59" s="100" customFormat="1" ht="15" customHeight="1">
      <c r="A63" s="1081"/>
      <c r="B63" s="1056" t="s">
        <v>330</v>
      </c>
      <c r="C63" s="1059" t="s">
        <v>179</v>
      </c>
      <c r="D63" s="1062" t="s">
        <v>325</v>
      </c>
      <c r="E63" s="17"/>
      <c r="F63" s="1065">
        <v>159990</v>
      </c>
      <c r="G63" s="1068">
        <v>234440</v>
      </c>
      <c r="H63" s="1065">
        <v>157070</v>
      </c>
      <c r="I63" s="1068">
        <v>231520</v>
      </c>
      <c r="J63" s="1005" t="s">
        <v>326</v>
      </c>
      <c r="K63" s="992">
        <v>1490</v>
      </c>
      <c r="L63" s="1026">
        <v>2230</v>
      </c>
      <c r="M63" s="1029" t="s">
        <v>492</v>
      </c>
      <c r="N63" s="992">
        <v>1460</v>
      </c>
      <c r="O63" s="1026">
        <v>2200</v>
      </c>
      <c r="P63" s="1029" t="s">
        <v>492</v>
      </c>
      <c r="Q63" s="1005" t="s">
        <v>326</v>
      </c>
      <c r="R63" s="1032">
        <v>148910</v>
      </c>
      <c r="S63" s="1029">
        <v>74450</v>
      </c>
      <c r="T63" s="1087">
        <v>1480</v>
      </c>
      <c r="U63" s="1026">
        <v>740</v>
      </c>
      <c r="V63" s="1029" t="s">
        <v>492</v>
      </c>
      <c r="W63" s="1090"/>
      <c r="X63" s="68"/>
      <c r="Y63" s="145" t="s">
        <v>508</v>
      </c>
      <c r="Z63" s="146">
        <v>454800</v>
      </c>
      <c r="AA63" s="1005"/>
      <c r="AB63" s="144">
        <v>4540</v>
      </c>
      <c r="AC63" s="141"/>
      <c r="AD63" s="1086"/>
      <c r="AE63" s="147" t="s">
        <v>509</v>
      </c>
      <c r="AF63" s="1005" t="s">
        <v>326</v>
      </c>
      <c r="AG63" s="1094">
        <v>30230</v>
      </c>
      <c r="AH63" s="1005" t="s">
        <v>326</v>
      </c>
      <c r="AI63" s="989">
        <v>240</v>
      </c>
      <c r="AJ63" s="991" t="s">
        <v>326</v>
      </c>
      <c r="AK63" s="992">
        <v>1900</v>
      </c>
      <c r="AL63" s="1021">
        <v>2100</v>
      </c>
      <c r="AM63" s="991" t="s">
        <v>326</v>
      </c>
      <c r="AN63" s="1022" t="s">
        <v>495</v>
      </c>
      <c r="AO63" s="1051">
        <v>25700</v>
      </c>
      <c r="AP63" s="1021">
        <v>28600</v>
      </c>
      <c r="AQ63" s="1005" t="s">
        <v>496</v>
      </c>
      <c r="AR63" s="1041">
        <v>1290</v>
      </c>
      <c r="AS63" s="1005" t="s">
        <v>496</v>
      </c>
      <c r="AT63" s="1052" t="s">
        <v>327</v>
      </c>
      <c r="AU63" s="1005" t="s">
        <v>496</v>
      </c>
      <c r="AV63" s="1041">
        <v>23290</v>
      </c>
      <c r="AW63" s="1005" t="s">
        <v>326</v>
      </c>
      <c r="AX63" s="1044">
        <v>230</v>
      </c>
      <c r="AY63" s="1005" t="s">
        <v>496</v>
      </c>
      <c r="AZ63" s="1047" t="s">
        <v>328</v>
      </c>
      <c r="BA63" s="1035" t="s">
        <v>328</v>
      </c>
      <c r="BB63" s="1035" t="s">
        <v>328</v>
      </c>
      <c r="BC63" s="1037" t="s">
        <v>328</v>
      </c>
      <c r="BD63" s="117"/>
      <c r="BE63" s="1039" t="s">
        <v>516</v>
      </c>
      <c r="BF63" s="115"/>
      <c r="BG63" s="115"/>
    </row>
    <row r="64" spans="1:59" s="100" customFormat="1" ht="15" customHeight="1">
      <c r="A64" s="1081"/>
      <c r="B64" s="1057"/>
      <c r="C64" s="1060"/>
      <c r="D64" s="1063"/>
      <c r="E64" s="17"/>
      <c r="F64" s="1066"/>
      <c r="G64" s="1069"/>
      <c r="H64" s="1066"/>
      <c r="I64" s="1069"/>
      <c r="J64" s="1005"/>
      <c r="K64" s="993"/>
      <c r="L64" s="1027"/>
      <c r="M64" s="1030"/>
      <c r="N64" s="993"/>
      <c r="O64" s="1027"/>
      <c r="P64" s="1030"/>
      <c r="Q64" s="1005"/>
      <c r="R64" s="1033"/>
      <c r="S64" s="1030"/>
      <c r="T64" s="1088"/>
      <c r="U64" s="1027"/>
      <c r="V64" s="1030"/>
      <c r="W64" s="1090"/>
      <c r="X64" s="68"/>
      <c r="Y64" s="145" t="s">
        <v>510</v>
      </c>
      <c r="Z64" s="146">
        <v>490900</v>
      </c>
      <c r="AA64" s="1005"/>
      <c r="AB64" s="144">
        <v>4900</v>
      </c>
      <c r="AC64" s="141"/>
      <c r="AD64" s="1086"/>
      <c r="AE64" s="144"/>
      <c r="AF64" s="1005"/>
      <c r="AG64" s="1074"/>
      <c r="AH64" s="1005"/>
      <c r="AI64" s="990"/>
      <c r="AJ64" s="991"/>
      <c r="AK64" s="993"/>
      <c r="AL64" s="1003"/>
      <c r="AM64" s="991"/>
      <c r="AN64" s="999"/>
      <c r="AO64" s="1001"/>
      <c r="AP64" s="1003"/>
      <c r="AQ64" s="1005"/>
      <c r="AR64" s="1042"/>
      <c r="AS64" s="1005"/>
      <c r="AT64" s="1053"/>
      <c r="AU64" s="1005"/>
      <c r="AV64" s="1042"/>
      <c r="AW64" s="1005"/>
      <c r="AX64" s="1045"/>
      <c r="AY64" s="1005"/>
      <c r="AZ64" s="1048"/>
      <c r="BA64" s="1036"/>
      <c r="BB64" s="1036"/>
      <c r="BC64" s="1038"/>
      <c r="BD64" s="117"/>
      <c r="BE64" s="1040"/>
      <c r="BF64" s="115"/>
      <c r="BG64" s="115"/>
    </row>
    <row r="65" spans="1:59" s="100" customFormat="1" ht="15" customHeight="1">
      <c r="A65" s="1081"/>
      <c r="B65" s="1057"/>
      <c r="C65" s="1060"/>
      <c r="D65" s="1063"/>
      <c r="E65" s="17"/>
      <c r="F65" s="1066"/>
      <c r="G65" s="1069"/>
      <c r="H65" s="1066"/>
      <c r="I65" s="1069"/>
      <c r="J65" s="1005"/>
      <c r="K65" s="993"/>
      <c r="L65" s="1027"/>
      <c r="M65" s="1030"/>
      <c r="N65" s="993"/>
      <c r="O65" s="1027"/>
      <c r="P65" s="1030"/>
      <c r="Q65" s="1005"/>
      <c r="R65" s="1033"/>
      <c r="S65" s="1030"/>
      <c r="T65" s="1088"/>
      <c r="U65" s="1027"/>
      <c r="V65" s="1030"/>
      <c r="W65" s="1090"/>
      <c r="X65" s="68"/>
      <c r="Y65" s="145" t="s">
        <v>511</v>
      </c>
      <c r="Z65" s="146">
        <v>527100</v>
      </c>
      <c r="AA65" s="1005"/>
      <c r="AB65" s="144">
        <v>5270</v>
      </c>
      <c r="AC65" s="141"/>
      <c r="AD65" s="1086"/>
      <c r="AE65" s="144"/>
      <c r="AF65" s="1005"/>
      <c r="AG65" s="1074"/>
      <c r="AH65" s="1005"/>
      <c r="AI65" s="990"/>
      <c r="AJ65" s="991"/>
      <c r="AK65" s="993"/>
      <c r="AL65" s="1003"/>
      <c r="AM65" s="991"/>
      <c r="AN65" s="999" t="s">
        <v>498</v>
      </c>
      <c r="AO65" s="1001">
        <v>14200</v>
      </c>
      <c r="AP65" s="1003">
        <v>15700</v>
      </c>
      <c r="AQ65" s="1005"/>
      <c r="AR65" s="1042"/>
      <c r="AS65" s="1005"/>
      <c r="AT65" s="1053"/>
      <c r="AU65" s="1005"/>
      <c r="AV65" s="1042"/>
      <c r="AW65" s="1005"/>
      <c r="AX65" s="1045"/>
      <c r="AY65" s="1005"/>
      <c r="AZ65" s="1048"/>
      <c r="BA65" s="1036"/>
      <c r="BB65" s="1036"/>
      <c r="BC65" s="1038"/>
      <c r="BD65" s="117"/>
      <c r="BE65" s="153" t="s">
        <v>517</v>
      </c>
      <c r="BF65" s="115"/>
      <c r="BG65" s="115"/>
    </row>
    <row r="66" spans="1:59" s="100" customFormat="1" ht="15" customHeight="1">
      <c r="A66" s="1081"/>
      <c r="B66" s="1057"/>
      <c r="C66" s="1060"/>
      <c r="D66" s="1063"/>
      <c r="E66" s="17"/>
      <c r="F66" s="1066"/>
      <c r="G66" s="1069"/>
      <c r="H66" s="1066"/>
      <c r="I66" s="1069"/>
      <c r="J66" s="1005"/>
      <c r="K66" s="993"/>
      <c r="L66" s="1027"/>
      <c r="M66" s="1030"/>
      <c r="N66" s="993"/>
      <c r="O66" s="1027"/>
      <c r="P66" s="1030"/>
      <c r="Q66" s="1005"/>
      <c r="R66" s="1033"/>
      <c r="S66" s="1030"/>
      <c r="T66" s="1088"/>
      <c r="U66" s="1027"/>
      <c r="V66" s="1030"/>
      <c r="W66" s="1090"/>
      <c r="X66" s="68"/>
      <c r="Y66" s="145" t="s">
        <v>512</v>
      </c>
      <c r="Z66" s="146">
        <v>563300</v>
      </c>
      <c r="AA66" s="1005"/>
      <c r="AB66" s="144">
        <v>5630</v>
      </c>
      <c r="AC66" s="141"/>
      <c r="AD66" s="1086"/>
      <c r="AE66" s="144"/>
      <c r="AF66" s="1005"/>
      <c r="AG66" s="1074"/>
      <c r="AH66" s="1005"/>
      <c r="AI66" s="990"/>
      <c r="AJ66" s="991"/>
      <c r="AK66" s="993"/>
      <c r="AL66" s="1003"/>
      <c r="AM66" s="991"/>
      <c r="AN66" s="999"/>
      <c r="AO66" s="1001"/>
      <c r="AP66" s="1003"/>
      <c r="AQ66" s="1005"/>
      <c r="AR66" s="1042"/>
      <c r="AS66" s="1005"/>
      <c r="AT66" s="1053"/>
      <c r="AU66" s="1005"/>
      <c r="AV66" s="1042"/>
      <c r="AW66" s="1005"/>
      <c r="AX66" s="1045"/>
      <c r="AY66" s="1005"/>
      <c r="AZ66" s="1048"/>
      <c r="BA66" s="1036"/>
      <c r="BB66" s="1036"/>
      <c r="BC66" s="1038"/>
      <c r="BD66" s="117"/>
      <c r="BE66" s="154">
        <v>0.8</v>
      </c>
      <c r="BF66" s="115"/>
      <c r="BG66" s="115"/>
    </row>
    <row r="67" spans="1:59" s="100" customFormat="1" ht="15" customHeight="1">
      <c r="A67" s="1081"/>
      <c r="B67" s="1057"/>
      <c r="C67" s="1060"/>
      <c r="D67" s="1071" t="s">
        <v>49</v>
      </c>
      <c r="E67" s="17"/>
      <c r="F67" s="1073">
        <v>234440</v>
      </c>
      <c r="G67" s="1076"/>
      <c r="H67" s="1073">
        <v>231520</v>
      </c>
      <c r="I67" s="1076"/>
      <c r="J67" s="1005" t="s">
        <v>326</v>
      </c>
      <c r="K67" s="1018">
        <v>2230</v>
      </c>
      <c r="L67" s="1015"/>
      <c r="M67" s="1009" t="s">
        <v>492</v>
      </c>
      <c r="N67" s="1018">
        <v>2200</v>
      </c>
      <c r="O67" s="1015"/>
      <c r="P67" s="1009" t="s">
        <v>492</v>
      </c>
      <c r="Q67" s="1005" t="s">
        <v>326</v>
      </c>
      <c r="R67" s="1006">
        <v>74450</v>
      </c>
      <c r="S67" s="1009"/>
      <c r="T67" s="1012">
        <v>740</v>
      </c>
      <c r="U67" s="1015"/>
      <c r="V67" s="1009" t="s">
        <v>492</v>
      </c>
      <c r="W67" s="1090"/>
      <c r="X67" s="68"/>
      <c r="Y67" s="145" t="s">
        <v>331</v>
      </c>
      <c r="Z67" s="146">
        <v>599400</v>
      </c>
      <c r="AA67" s="1005"/>
      <c r="AB67" s="144">
        <v>5990</v>
      </c>
      <c r="AC67" s="141"/>
      <c r="AD67" s="1086"/>
      <c r="AE67" s="144"/>
      <c r="AF67" s="1005"/>
      <c r="AG67" s="1074"/>
      <c r="AH67" s="1005"/>
      <c r="AI67" s="1023" t="s">
        <v>501</v>
      </c>
      <c r="AJ67" s="991"/>
      <c r="AK67" s="993"/>
      <c r="AL67" s="1003"/>
      <c r="AM67" s="991"/>
      <c r="AN67" s="999" t="s">
        <v>502</v>
      </c>
      <c r="AO67" s="1001">
        <v>12300</v>
      </c>
      <c r="AP67" s="1003">
        <v>13700</v>
      </c>
      <c r="AQ67" s="1005"/>
      <c r="AR67" s="1042"/>
      <c r="AS67" s="1005"/>
      <c r="AT67" s="1054">
        <v>0.09</v>
      </c>
      <c r="AU67" s="1005"/>
      <c r="AV67" s="1042"/>
      <c r="AW67" s="1005"/>
      <c r="AX67" s="1045"/>
      <c r="AY67" s="1005"/>
      <c r="AZ67" s="1049">
        <v>0.02</v>
      </c>
      <c r="BA67" s="995">
        <v>0.03</v>
      </c>
      <c r="BB67" s="995">
        <v>0.05</v>
      </c>
      <c r="BC67" s="997">
        <v>0.06</v>
      </c>
      <c r="BD67" s="117"/>
      <c r="BE67" s="153" t="s">
        <v>518</v>
      </c>
      <c r="BF67" s="115"/>
      <c r="BG67" s="115"/>
    </row>
    <row r="68" spans="1:59" s="100" customFormat="1" ht="15" customHeight="1">
      <c r="A68" s="1081"/>
      <c r="B68" s="1057"/>
      <c r="C68" s="1060"/>
      <c r="D68" s="1063"/>
      <c r="E68" s="17"/>
      <c r="F68" s="1074"/>
      <c r="G68" s="1077"/>
      <c r="H68" s="1074"/>
      <c r="I68" s="1077"/>
      <c r="J68" s="1005"/>
      <c r="K68" s="1019"/>
      <c r="L68" s="1016"/>
      <c r="M68" s="1010"/>
      <c r="N68" s="1019"/>
      <c r="O68" s="1016"/>
      <c r="P68" s="1010"/>
      <c r="Q68" s="1005"/>
      <c r="R68" s="1007"/>
      <c r="S68" s="1010"/>
      <c r="T68" s="1013"/>
      <c r="U68" s="1016"/>
      <c r="V68" s="1010"/>
      <c r="W68" s="118"/>
      <c r="X68" s="68"/>
      <c r="Y68" s="145" t="s">
        <v>513</v>
      </c>
      <c r="Z68" s="146">
        <v>635600</v>
      </c>
      <c r="AA68" s="1005"/>
      <c r="AB68" s="144">
        <v>6350</v>
      </c>
      <c r="AC68" s="141"/>
      <c r="AD68" s="1086"/>
      <c r="AE68" s="144"/>
      <c r="AF68" s="150"/>
      <c r="AG68" s="1074"/>
      <c r="AH68" s="1005"/>
      <c r="AI68" s="1023"/>
      <c r="AJ68" s="991"/>
      <c r="AK68" s="993"/>
      <c r="AL68" s="1003"/>
      <c r="AM68" s="991"/>
      <c r="AN68" s="999"/>
      <c r="AO68" s="1001"/>
      <c r="AP68" s="1003"/>
      <c r="AQ68" s="1005"/>
      <c r="AR68" s="1042"/>
      <c r="AS68" s="1005"/>
      <c r="AT68" s="1054"/>
      <c r="AU68" s="1005"/>
      <c r="AV68" s="1042"/>
      <c r="AW68" s="1005"/>
      <c r="AX68" s="1045"/>
      <c r="AY68" s="1005"/>
      <c r="AZ68" s="1049"/>
      <c r="BA68" s="995"/>
      <c r="BB68" s="995"/>
      <c r="BC68" s="997"/>
      <c r="BD68" s="117"/>
      <c r="BE68" s="154">
        <v>0.75</v>
      </c>
      <c r="BF68" s="115"/>
      <c r="BG68" s="115"/>
    </row>
    <row r="69" spans="1:59" s="100" customFormat="1" ht="15" customHeight="1">
      <c r="A69" s="1081"/>
      <c r="B69" s="1057"/>
      <c r="C69" s="1060"/>
      <c r="D69" s="1063"/>
      <c r="E69" s="17"/>
      <c r="F69" s="1074"/>
      <c r="G69" s="1077"/>
      <c r="H69" s="1074"/>
      <c r="I69" s="1077"/>
      <c r="J69" s="1005"/>
      <c r="K69" s="1019"/>
      <c r="L69" s="1016"/>
      <c r="M69" s="1010"/>
      <c r="N69" s="1019"/>
      <c r="O69" s="1016"/>
      <c r="P69" s="1010"/>
      <c r="Q69" s="1005"/>
      <c r="R69" s="1007"/>
      <c r="S69" s="1010"/>
      <c r="T69" s="1013"/>
      <c r="U69" s="1016"/>
      <c r="V69" s="1010"/>
      <c r="W69" s="118"/>
      <c r="X69" s="68"/>
      <c r="Y69" s="145" t="s">
        <v>514</v>
      </c>
      <c r="Z69" s="146">
        <v>671800</v>
      </c>
      <c r="AA69" s="1005"/>
      <c r="AB69" s="144">
        <v>6710</v>
      </c>
      <c r="AC69" s="141"/>
      <c r="AD69" s="1086"/>
      <c r="AE69" s="144"/>
      <c r="AF69" s="150"/>
      <c r="AG69" s="1074"/>
      <c r="AH69" s="1005"/>
      <c r="AI69" s="1023"/>
      <c r="AJ69" s="991"/>
      <c r="AK69" s="993"/>
      <c r="AL69" s="1003"/>
      <c r="AM69" s="991"/>
      <c r="AN69" s="999" t="s">
        <v>505</v>
      </c>
      <c r="AO69" s="1001">
        <v>11000</v>
      </c>
      <c r="AP69" s="1003">
        <v>12300</v>
      </c>
      <c r="AQ69" s="1005"/>
      <c r="AR69" s="1042"/>
      <c r="AS69" s="1005"/>
      <c r="AT69" s="1054"/>
      <c r="AU69" s="1005"/>
      <c r="AV69" s="1042"/>
      <c r="AW69" s="1005"/>
      <c r="AX69" s="1045"/>
      <c r="AY69" s="1005"/>
      <c r="AZ69" s="1049"/>
      <c r="BA69" s="995"/>
      <c r="BB69" s="995"/>
      <c r="BC69" s="997"/>
      <c r="BD69" s="117"/>
      <c r="BE69" s="153" t="s">
        <v>519</v>
      </c>
      <c r="BF69" s="115"/>
      <c r="BG69" s="115"/>
    </row>
    <row r="70" spans="1:59" s="100" customFormat="1" ht="15" customHeight="1">
      <c r="A70" s="1082"/>
      <c r="B70" s="1058"/>
      <c r="C70" s="1061"/>
      <c r="D70" s="1072"/>
      <c r="E70" s="17"/>
      <c r="F70" s="1075"/>
      <c r="G70" s="1078"/>
      <c r="H70" s="1075"/>
      <c r="I70" s="1078"/>
      <c r="J70" s="1005"/>
      <c r="K70" s="1020"/>
      <c r="L70" s="1017"/>
      <c r="M70" s="1011"/>
      <c r="N70" s="1020"/>
      <c r="O70" s="1017"/>
      <c r="P70" s="1011"/>
      <c r="Q70" s="1005"/>
      <c r="R70" s="1008"/>
      <c r="S70" s="1011"/>
      <c r="T70" s="1014"/>
      <c r="U70" s="1017"/>
      <c r="V70" s="1011"/>
      <c r="W70" s="118"/>
      <c r="X70" s="68"/>
      <c r="Y70" s="148" t="s">
        <v>515</v>
      </c>
      <c r="Z70" s="149">
        <v>707900</v>
      </c>
      <c r="AA70" s="1005"/>
      <c r="AB70" s="151">
        <v>7070</v>
      </c>
      <c r="AC70" s="141"/>
      <c r="AD70" s="1086"/>
      <c r="AE70" s="151"/>
      <c r="AF70" s="150"/>
      <c r="AG70" s="1075"/>
      <c r="AH70" s="1005"/>
      <c r="AI70" s="1024"/>
      <c r="AJ70" s="991"/>
      <c r="AK70" s="994"/>
      <c r="AL70" s="1004"/>
      <c r="AM70" s="991"/>
      <c r="AN70" s="1000"/>
      <c r="AO70" s="1002"/>
      <c r="AP70" s="1004"/>
      <c r="AQ70" s="1005"/>
      <c r="AR70" s="1043"/>
      <c r="AS70" s="1005"/>
      <c r="AT70" s="1055"/>
      <c r="AU70" s="1005"/>
      <c r="AV70" s="1043"/>
      <c r="AW70" s="1005"/>
      <c r="AX70" s="1046"/>
      <c r="AY70" s="1005"/>
      <c r="AZ70" s="1050"/>
      <c r="BA70" s="996"/>
      <c r="BB70" s="996"/>
      <c r="BC70" s="998"/>
      <c r="BD70" s="117"/>
      <c r="BE70" s="155">
        <v>0.7</v>
      </c>
      <c r="BF70" s="115"/>
      <c r="BG70" s="115"/>
    </row>
    <row r="71" spans="1:59" s="100" customFormat="1" ht="15" customHeight="1">
      <c r="A71" s="1080" t="s">
        <v>183</v>
      </c>
      <c r="B71" s="1083" t="s">
        <v>324</v>
      </c>
      <c r="C71" s="1059" t="s">
        <v>179</v>
      </c>
      <c r="D71" s="1062" t="s">
        <v>325</v>
      </c>
      <c r="E71" s="17"/>
      <c r="F71" s="1065">
        <v>200790</v>
      </c>
      <c r="G71" s="1068">
        <v>274050</v>
      </c>
      <c r="H71" s="1065">
        <v>196170</v>
      </c>
      <c r="I71" s="1068">
        <v>269430</v>
      </c>
      <c r="J71" s="1005" t="s">
        <v>326</v>
      </c>
      <c r="K71" s="992">
        <v>1890</v>
      </c>
      <c r="L71" s="1026">
        <v>2620</v>
      </c>
      <c r="M71" s="1029" t="s">
        <v>492</v>
      </c>
      <c r="N71" s="992">
        <v>1850</v>
      </c>
      <c r="O71" s="1026">
        <v>2580</v>
      </c>
      <c r="P71" s="1029" t="s">
        <v>492</v>
      </c>
      <c r="Q71" s="1005" t="s">
        <v>326</v>
      </c>
      <c r="R71" s="1032">
        <v>146530</v>
      </c>
      <c r="S71" s="1029">
        <v>73260</v>
      </c>
      <c r="T71" s="1087">
        <v>1460</v>
      </c>
      <c r="U71" s="1026">
        <v>730</v>
      </c>
      <c r="V71" s="1029" t="s">
        <v>492</v>
      </c>
      <c r="W71" s="1090" t="s">
        <v>326</v>
      </c>
      <c r="X71" s="68"/>
      <c r="Y71" s="1091" t="s">
        <v>493</v>
      </c>
      <c r="Z71" s="1092"/>
      <c r="AA71" s="1005" t="s">
        <v>326</v>
      </c>
      <c r="AB71" s="142"/>
      <c r="AC71" s="141"/>
      <c r="AD71" s="1086" t="s">
        <v>494</v>
      </c>
      <c r="AE71" s="142"/>
      <c r="AF71" s="1005" t="s">
        <v>326</v>
      </c>
      <c r="AG71" s="1094">
        <v>44780</v>
      </c>
      <c r="AH71" s="1005" t="s">
        <v>326</v>
      </c>
      <c r="AI71" s="989">
        <v>390</v>
      </c>
      <c r="AJ71" s="991" t="s">
        <v>326</v>
      </c>
      <c r="AK71" s="992">
        <v>3000</v>
      </c>
      <c r="AL71" s="1021">
        <v>3300</v>
      </c>
      <c r="AM71" s="991" t="s">
        <v>326</v>
      </c>
      <c r="AN71" s="1022" t="s">
        <v>495</v>
      </c>
      <c r="AO71" s="1051">
        <v>20300</v>
      </c>
      <c r="AP71" s="1021">
        <v>22600</v>
      </c>
      <c r="AQ71" s="1005" t="s">
        <v>496</v>
      </c>
      <c r="AR71" s="1041">
        <v>2050</v>
      </c>
      <c r="AS71" s="1005" t="s">
        <v>496</v>
      </c>
      <c r="AT71" s="1052" t="s">
        <v>327</v>
      </c>
      <c r="AU71" s="1005" t="s">
        <v>496</v>
      </c>
      <c r="AV71" s="1041">
        <v>36120</v>
      </c>
      <c r="AW71" s="1005" t="s">
        <v>326</v>
      </c>
      <c r="AX71" s="1044">
        <v>360</v>
      </c>
      <c r="AY71" s="1005" t="s">
        <v>496</v>
      </c>
      <c r="AZ71" s="1047" t="s">
        <v>328</v>
      </c>
      <c r="BA71" s="1035" t="s">
        <v>328</v>
      </c>
      <c r="BB71" s="1035" t="s">
        <v>328</v>
      </c>
      <c r="BC71" s="1037" t="s">
        <v>328</v>
      </c>
      <c r="BD71" s="1079"/>
      <c r="BE71" s="1052" t="s">
        <v>329</v>
      </c>
      <c r="BF71" s="115"/>
      <c r="BG71" s="115"/>
    </row>
    <row r="72" spans="1:59" s="100" customFormat="1" ht="15" customHeight="1">
      <c r="A72" s="1081"/>
      <c r="B72" s="1084"/>
      <c r="C72" s="1060"/>
      <c r="D72" s="1063"/>
      <c r="E72" s="17"/>
      <c r="F72" s="1066"/>
      <c r="G72" s="1069"/>
      <c r="H72" s="1066"/>
      <c r="I72" s="1069"/>
      <c r="J72" s="1005"/>
      <c r="K72" s="993"/>
      <c r="L72" s="1027"/>
      <c r="M72" s="1030"/>
      <c r="N72" s="993"/>
      <c r="O72" s="1027"/>
      <c r="P72" s="1030"/>
      <c r="Q72" s="1005"/>
      <c r="R72" s="1033"/>
      <c r="S72" s="1030"/>
      <c r="T72" s="1088"/>
      <c r="U72" s="1027"/>
      <c r="V72" s="1030"/>
      <c r="W72" s="1090"/>
      <c r="X72" s="68"/>
      <c r="Y72" s="1019"/>
      <c r="Z72" s="1093"/>
      <c r="AA72" s="1005"/>
      <c r="AB72" s="144"/>
      <c r="AC72" s="141"/>
      <c r="AD72" s="1086"/>
      <c r="AE72" s="144"/>
      <c r="AF72" s="1005"/>
      <c r="AG72" s="1074"/>
      <c r="AH72" s="1005"/>
      <c r="AI72" s="990"/>
      <c r="AJ72" s="991"/>
      <c r="AK72" s="993"/>
      <c r="AL72" s="1003"/>
      <c r="AM72" s="991"/>
      <c r="AN72" s="999"/>
      <c r="AO72" s="1001"/>
      <c r="AP72" s="1003"/>
      <c r="AQ72" s="1005"/>
      <c r="AR72" s="1042"/>
      <c r="AS72" s="1005"/>
      <c r="AT72" s="1053"/>
      <c r="AU72" s="1005"/>
      <c r="AV72" s="1042"/>
      <c r="AW72" s="1005"/>
      <c r="AX72" s="1045"/>
      <c r="AY72" s="1005"/>
      <c r="AZ72" s="1048"/>
      <c r="BA72" s="1036"/>
      <c r="BB72" s="1036"/>
      <c r="BC72" s="1038"/>
      <c r="BD72" s="1079"/>
      <c r="BE72" s="1053"/>
      <c r="BF72" s="115"/>
      <c r="BG72" s="115"/>
    </row>
    <row r="73" spans="1:59" s="100" customFormat="1" ht="15" customHeight="1">
      <c r="A73" s="1081"/>
      <c r="B73" s="1084"/>
      <c r="C73" s="1060"/>
      <c r="D73" s="1063"/>
      <c r="E73" s="17"/>
      <c r="F73" s="1066"/>
      <c r="G73" s="1069"/>
      <c r="H73" s="1066"/>
      <c r="I73" s="1069"/>
      <c r="J73" s="1005"/>
      <c r="K73" s="993"/>
      <c r="L73" s="1027"/>
      <c r="M73" s="1030"/>
      <c r="N73" s="993"/>
      <c r="O73" s="1027"/>
      <c r="P73" s="1030"/>
      <c r="Q73" s="1005"/>
      <c r="R73" s="1033"/>
      <c r="S73" s="1030"/>
      <c r="T73" s="1088"/>
      <c r="U73" s="1027"/>
      <c r="V73" s="1030"/>
      <c r="W73" s="1090"/>
      <c r="X73" s="68"/>
      <c r="Y73" s="145" t="s">
        <v>497</v>
      </c>
      <c r="Z73" s="146">
        <v>252500</v>
      </c>
      <c r="AA73" s="1005"/>
      <c r="AB73" s="144">
        <v>2520</v>
      </c>
      <c r="AC73" s="141"/>
      <c r="AD73" s="1086"/>
      <c r="AE73" s="144"/>
      <c r="AF73" s="1005"/>
      <c r="AG73" s="1074"/>
      <c r="AH73" s="1005"/>
      <c r="AI73" s="990"/>
      <c r="AJ73" s="991"/>
      <c r="AK73" s="993"/>
      <c r="AL73" s="1003"/>
      <c r="AM73" s="991"/>
      <c r="AN73" s="999" t="s">
        <v>498</v>
      </c>
      <c r="AO73" s="1001">
        <v>11200</v>
      </c>
      <c r="AP73" s="1003">
        <v>12400</v>
      </c>
      <c r="AQ73" s="1005"/>
      <c r="AR73" s="1042"/>
      <c r="AS73" s="1005"/>
      <c r="AT73" s="1053"/>
      <c r="AU73" s="1005"/>
      <c r="AV73" s="1042"/>
      <c r="AW73" s="1005"/>
      <c r="AX73" s="1045"/>
      <c r="AY73" s="1005"/>
      <c r="AZ73" s="1048"/>
      <c r="BA73" s="1036"/>
      <c r="BB73" s="1036"/>
      <c r="BC73" s="1038"/>
      <c r="BD73" s="1079"/>
      <c r="BE73" s="1053"/>
      <c r="BF73" s="115"/>
      <c r="BG73" s="115"/>
    </row>
    <row r="74" spans="1:59" s="100" customFormat="1" ht="15" customHeight="1">
      <c r="A74" s="1081"/>
      <c r="B74" s="1084"/>
      <c r="C74" s="1060"/>
      <c r="D74" s="1063"/>
      <c r="E74" s="17"/>
      <c r="F74" s="1066"/>
      <c r="G74" s="1069"/>
      <c r="H74" s="1066"/>
      <c r="I74" s="1069"/>
      <c r="J74" s="1005"/>
      <c r="K74" s="993"/>
      <c r="L74" s="1027"/>
      <c r="M74" s="1030"/>
      <c r="N74" s="993"/>
      <c r="O74" s="1027"/>
      <c r="P74" s="1030"/>
      <c r="Q74" s="1005"/>
      <c r="R74" s="1033"/>
      <c r="S74" s="1030"/>
      <c r="T74" s="1088"/>
      <c r="U74" s="1027"/>
      <c r="V74" s="1030"/>
      <c r="W74" s="1090"/>
      <c r="X74" s="68"/>
      <c r="Y74" s="145" t="s">
        <v>499</v>
      </c>
      <c r="Z74" s="146">
        <v>270200</v>
      </c>
      <c r="AA74" s="1005"/>
      <c r="AB74" s="144">
        <v>2700</v>
      </c>
      <c r="AC74" s="141"/>
      <c r="AD74" s="1086"/>
      <c r="AE74" s="144"/>
      <c r="AF74" s="1005"/>
      <c r="AG74" s="1074"/>
      <c r="AH74" s="1005"/>
      <c r="AI74" s="990"/>
      <c r="AJ74" s="991"/>
      <c r="AK74" s="993"/>
      <c r="AL74" s="1003"/>
      <c r="AM74" s="991"/>
      <c r="AN74" s="999"/>
      <c r="AO74" s="1001"/>
      <c r="AP74" s="1003"/>
      <c r="AQ74" s="1005"/>
      <c r="AR74" s="1042"/>
      <c r="AS74" s="1005"/>
      <c r="AT74" s="1053"/>
      <c r="AU74" s="1005"/>
      <c r="AV74" s="1042"/>
      <c r="AW74" s="1005"/>
      <c r="AX74" s="1045"/>
      <c r="AY74" s="1005"/>
      <c r="AZ74" s="1048"/>
      <c r="BA74" s="1036"/>
      <c r="BB74" s="1036"/>
      <c r="BC74" s="1038"/>
      <c r="BD74" s="1079"/>
      <c r="BE74" s="1053"/>
      <c r="BF74" s="115"/>
      <c r="BG74" s="115"/>
    </row>
    <row r="75" spans="1:59" s="100" customFormat="1" ht="15" customHeight="1">
      <c r="A75" s="1081"/>
      <c r="B75" s="1084"/>
      <c r="C75" s="1060"/>
      <c r="D75" s="1071" t="s">
        <v>49</v>
      </c>
      <c r="E75" s="17"/>
      <c r="F75" s="1073">
        <v>274050</v>
      </c>
      <c r="G75" s="1076"/>
      <c r="H75" s="1073">
        <v>269430</v>
      </c>
      <c r="I75" s="1076"/>
      <c r="J75" s="1005" t="s">
        <v>326</v>
      </c>
      <c r="K75" s="1018">
        <v>2620</v>
      </c>
      <c r="L75" s="1015"/>
      <c r="M75" s="1009" t="s">
        <v>492</v>
      </c>
      <c r="N75" s="1018">
        <v>2580</v>
      </c>
      <c r="O75" s="1015"/>
      <c r="P75" s="1009" t="s">
        <v>492</v>
      </c>
      <c r="Q75" s="1005" t="s">
        <v>326</v>
      </c>
      <c r="R75" s="1006">
        <v>73260</v>
      </c>
      <c r="S75" s="1009"/>
      <c r="T75" s="1012">
        <v>730</v>
      </c>
      <c r="U75" s="1015"/>
      <c r="V75" s="1009" t="s">
        <v>492</v>
      </c>
      <c r="W75" s="1090"/>
      <c r="X75" s="68"/>
      <c r="Y75" s="145" t="s">
        <v>500</v>
      </c>
      <c r="Z75" s="146">
        <v>305800</v>
      </c>
      <c r="AA75" s="1005"/>
      <c r="AB75" s="144">
        <v>3050</v>
      </c>
      <c r="AC75" s="141"/>
      <c r="AD75" s="1086"/>
      <c r="AE75" s="144"/>
      <c r="AF75" s="1005"/>
      <c r="AG75" s="1074"/>
      <c r="AH75" s="1005"/>
      <c r="AI75" s="1023" t="s">
        <v>501</v>
      </c>
      <c r="AJ75" s="991"/>
      <c r="AK75" s="993"/>
      <c r="AL75" s="1003"/>
      <c r="AM75" s="991"/>
      <c r="AN75" s="999" t="s">
        <v>502</v>
      </c>
      <c r="AO75" s="1001">
        <v>9700</v>
      </c>
      <c r="AP75" s="1003">
        <v>10800</v>
      </c>
      <c r="AQ75" s="1005"/>
      <c r="AR75" s="1042"/>
      <c r="AS75" s="1005"/>
      <c r="AT75" s="1054">
        <v>0.09</v>
      </c>
      <c r="AU75" s="1005"/>
      <c r="AV75" s="1042"/>
      <c r="AW75" s="1005"/>
      <c r="AX75" s="1045"/>
      <c r="AY75" s="1005"/>
      <c r="AZ75" s="1049">
        <v>0.02</v>
      </c>
      <c r="BA75" s="995">
        <v>0.03</v>
      </c>
      <c r="BB75" s="995">
        <v>0.05</v>
      </c>
      <c r="BC75" s="997">
        <v>0.06</v>
      </c>
      <c r="BD75" s="1079"/>
      <c r="BE75" s="1054">
        <v>0.82</v>
      </c>
      <c r="BF75" s="115"/>
      <c r="BG75" s="115"/>
    </row>
    <row r="76" spans="1:59" s="100" customFormat="1" ht="15" customHeight="1">
      <c r="A76" s="1081"/>
      <c r="B76" s="1084"/>
      <c r="C76" s="1060"/>
      <c r="D76" s="1063"/>
      <c r="E76" s="17"/>
      <c r="F76" s="1074"/>
      <c r="G76" s="1077"/>
      <c r="H76" s="1074"/>
      <c r="I76" s="1077"/>
      <c r="J76" s="1005"/>
      <c r="K76" s="1019"/>
      <c r="L76" s="1016"/>
      <c r="M76" s="1010"/>
      <c r="N76" s="1019"/>
      <c r="O76" s="1016"/>
      <c r="P76" s="1010"/>
      <c r="Q76" s="1005"/>
      <c r="R76" s="1007"/>
      <c r="S76" s="1010"/>
      <c r="T76" s="1013"/>
      <c r="U76" s="1016"/>
      <c r="V76" s="1010"/>
      <c r="W76" s="1090"/>
      <c r="X76" s="68"/>
      <c r="Y76" s="145" t="s">
        <v>503</v>
      </c>
      <c r="Z76" s="146">
        <v>341400</v>
      </c>
      <c r="AA76" s="1005"/>
      <c r="AB76" s="144">
        <v>3410</v>
      </c>
      <c r="AC76" s="141"/>
      <c r="AD76" s="1086"/>
      <c r="AE76" s="144"/>
      <c r="AF76" s="150"/>
      <c r="AG76" s="1074"/>
      <c r="AH76" s="1005"/>
      <c r="AI76" s="1023"/>
      <c r="AJ76" s="991"/>
      <c r="AK76" s="993"/>
      <c r="AL76" s="1003"/>
      <c r="AM76" s="991"/>
      <c r="AN76" s="999"/>
      <c r="AO76" s="1001"/>
      <c r="AP76" s="1003"/>
      <c r="AQ76" s="1005"/>
      <c r="AR76" s="1042"/>
      <c r="AS76" s="1005"/>
      <c r="AT76" s="1054"/>
      <c r="AU76" s="1005"/>
      <c r="AV76" s="1042"/>
      <c r="AW76" s="1005"/>
      <c r="AX76" s="1045"/>
      <c r="AY76" s="1005"/>
      <c r="AZ76" s="1049"/>
      <c r="BA76" s="995"/>
      <c r="BB76" s="995"/>
      <c r="BC76" s="997"/>
      <c r="BD76" s="1079"/>
      <c r="BE76" s="1054"/>
      <c r="BF76" s="115"/>
      <c r="BG76" s="115"/>
    </row>
    <row r="77" spans="1:59" s="100" customFormat="1" ht="15" customHeight="1">
      <c r="A77" s="1081"/>
      <c r="B77" s="1084"/>
      <c r="C77" s="1060"/>
      <c r="D77" s="1063"/>
      <c r="E77" s="17"/>
      <c r="F77" s="1074"/>
      <c r="G77" s="1077"/>
      <c r="H77" s="1074"/>
      <c r="I77" s="1077"/>
      <c r="J77" s="1005"/>
      <c r="K77" s="1019"/>
      <c r="L77" s="1016"/>
      <c r="M77" s="1010"/>
      <c r="N77" s="1019"/>
      <c r="O77" s="1016"/>
      <c r="P77" s="1010"/>
      <c r="Q77" s="1005"/>
      <c r="R77" s="1007"/>
      <c r="S77" s="1010"/>
      <c r="T77" s="1013"/>
      <c r="U77" s="1016"/>
      <c r="V77" s="1010"/>
      <c r="W77" s="1090"/>
      <c r="X77" s="68"/>
      <c r="Y77" s="145" t="s">
        <v>504</v>
      </c>
      <c r="Z77" s="146">
        <v>377000</v>
      </c>
      <c r="AA77" s="1005"/>
      <c r="AB77" s="144">
        <v>3770</v>
      </c>
      <c r="AC77" s="141"/>
      <c r="AD77" s="1086"/>
      <c r="AE77" s="144"/>
      <c r="AF77" s="150"/>
      <c r="AG77" s="1074"/>
      <c r="AH77" s="1005"/>
      <c r="AI77" s="1023"/>
      <c r="AJ77" s="991"/>
      <c r="AK77" s="993"/>
      <c r="AL77" s="1003"/>
      <c r="AM77" s="991"/>
      <c r="AN77" s="999" t="s">
        <v>505</v>
      </c>
      <c r="AO77" s="1001">
        <v>8700</v>
      </c>
      <c r="AP77" s="1003">
        <v>9700</v>
      </c>
      <c r="AQ77" s="1005"/>
      <c r="AR77" s="1042"/>
      <c r="AS77" s="1005"/>
      <c r="AT77" s="1054"/>
      <c r="AU77" s="1005"/>
      <c r="AV77" s="1042"/>
      <c r="AW77" s="1005"/>
      <c r="AX77" s="1045"/>
      <c r="AY77" s="1005"/>
      <c r="AZ77" s="1049"/>
      <c r="BA77" s="995"/>
      <c r="BB77" s="995"/>
      <c r="BC77" s="997"/>
      <c r="BD77" s="1079"/>
      <c r="BE77" s="1054"/>
      <c r="BF77" s="115"/>
      <c r="BG77" s="115"/>
    </row>
    <row r="78" spans="1:59" s="100" customFormat="1" ht="15" customHeight="1">
      <c r="A78" s="1081"/>
      <c r="B78" s="1084"/>
      <c r="C78" s="1060"/>
      <c r="D78" s="1063"/>
      <c r="E78" s="17"/>
      <c r="F78" s="1074"/>
      <c r="G78" s="1078"/>
      <c r="H78" s="1074"/>
      <c r="I78" s="1078"/>
      <c r="J78" s="1005"/>
      <c r="K78" s="1020"/>
      <c r="L78" s="1017"/>
      <c r="M78" s="1011"/>
      <c r="N78" s="1020"/>
      <c r="O78" s="1017"/>
      <c r="P78" s="1011"/>
      <c r="Q78" s="1005"/>
      <c r="R78" s="1007"/>
      <c r="S78" s="1011"/>
      <c r="T78" s="1013"/>
      <c r="U78" s="1017"/>
      <c r="V78" s="1010"/>
      <c r="W78" s="1090"/>
      <c r="X78" s="68"/>
      <c r="Y78" s="145" t="s">
        <v>506</v>
      </c>
      <c r="Z78" s="146">
        <v>412600</v>
      </c>
      <c r="AA78" s="1005"/>
      <c r="AB78" s="144">
        <v>4120</v>
      </c>
      <c r="AC78" s="141"/>
      <c r="AD78" s="1086"/>
      <c r="AE78" s="144" t="s">
        <v>507</v>
      </c>
      <c r="AF78" s="150"/>
      <c r="AG78" s="1075"/>
      <c r="AH78" s="1005"/>
      <c r="AI78" s="1024"/>
      <c r="AJ78" s="991"/>
      <c r="AK78" s="994"/>
      <c r="AL78" s="1004"/>
      <c r="AM78" s="991"/>
      <c r="AN78" s="1000"/>
      <c r="AO78" s="1002"/>
      <c r="AP78" s="1004"/>
      <c r="AQ78" s="1005"/>
      <c r="AR78" s="1043"/>
      <c r="AS78" s="1005"/>
      <c r="AT78" s="1055"/>
      <c r="AU78" s="1005"/>
      <c r="AV78" s="1042"/>
      <c r="AW78" s="1005"/>
      <c r="AX78" s="1045"/>
      <c r="AY78" s="1005"/>
      <c r="AZ78" s="1050"/>
      <c r="BA78" s="996"/>
      <c r="BB78" s="996"/>
      <c r="BC78" s="998"/>
      <c r="BD78" s="1079"/>
      <c r="BE78" s="1055"/>
      <c r="BF78" s="115"/>
      <c r="BG78" s="115"/>
    </row>
    <row r="79" spans="1:59" s="100" customFormat="1" ht="15" customHeight="1">
      <c r="A79" s="1081"/>
      <c r="B79" s="1056" t="s">
        <v>330</v>
      </c>
      <c r="C79" s="1059" t="s">
        <v>179</v>
      </c>
      <c r="D79" s="1062" t="s">
        <v>325</v>
      </c>
      <c r="E79" s="17"/>
      <c r="F79" s="1065">
        <v>157880</v>
      </c>
      <c r="G79" s="1068">
        <v>231140</v>
      </c>
      <c r="H79" s="1065">
        <v>154960</v>
      </c>
      <c r="I79" s="1068">
        <v>228220</v>
      </c>
      <c r="J79" s="1005" t="s">
        <v>326</v>
      </c>
      <c r="K79" s="992">
        <v>1470</v>
      </c>
      <c r="L79" s="1026">
        <v>2200</v>
      </c>
      <c r="M79" s="1029" t="s">
        <v>492</v>
      </c>
      <c r="N79" s="992">
        <v>1440</v>
      </c>
      <c r="O79" s="1026">
        <v>2170</v>
      </c>
      <c r="P79" s="1029" t="s">
        <v>492</v>
      </c>
      <c r="Q79" s="1005" t="s">
        <v>326</v>
      </c>
      <c r="R79" s="1032">
        <v>146530</v>
      </c>
      <c r="S79" s="1029">
        <v>73260</v>
      </c>
      <c r="T79" s="1087">
        <v>1460</v>
      </c>
      <c r="U79" s="1026">
        <v>730</v>
      </c>
      <c r="V79" s="1029" t="s">
        <v>492</v>
      </c>
      <c r="W79" s="1090"/>
      <c r="X79" s="68"/>
      <c r="Y79" s="145" t="s">
        <v>508</v>
      </c>
      <c r="Z79" s="146">
        <v>448200</v>
      </c>
      <c r="AA79" s="1005"/>
      <c r="AB79" s="144">
        <v>4480</v>
      </c>
      <c r="AC79" s="141"/>
      <c r="AD79" s="1086"/>
      <c r="AE79" s="147" t="s">
        <v>509</v>
      </c>
      <c r="AF79" s="1005" t="s">
        <v>326</v>
      </c>
      <c r="AG79" s="1094">
        <v>30230</v>
      </c>
      <c r="AH79" s="1005" t="s">
        <v>326</v>
      </c>
      <c r="AI79" s="989">
        <v>240</v>
      </c>
      <c r="AJ79" s="991" t="s">
        <v>326</v>
      </c>
      <c r="AK79" s="992">
        <v>1900</v>
      </c>
      <c r="AL79" s="1021">
        <v>2100</v>
      </c>
      <c r="AM79" s="991" t="s">
        <v>326</v>
      </c>
      <c r="AN79" s="1022" t="s">
        <v>495</v>
      </c>
      <c r="AO79" s="1051">
        <v>25700</v>
      </c>
      <c r="AP79" s="1021">
        <v>28600</v>
      </c>
      <c r="AQ79" s="1005" t="s">
        <v>496</v>
      </c>
      <c r="AR79" s="1041">
        <v>1290</v>
      </c>
      <c r="AS79" s="1005" t="s">
        <v>496</v>
      </c>
      <c r="AT79" s="1052" t="s">
        <v>327</v>
      </c>
      <c r="AU79" s="1005" t="s">
        <v>496</v>
      </c>
      <c r="AV79" s="1041">
        <v>22810</v>
      </c>
      <c r="AW79" s="1005" t="s">
        <v>326</v>
      </c>
      <c r="AX79" s="1044">
        <v>220</v>
      </c>
      <c r="AY79" s="1005" t="s">
        <v>496</v>
      </c>
      <c r="AZ79" s="1047" t="s">
        <v>328</v>
      </c>
      <c r="BA79" s="1035" t="s">
        <v>328</v>
      </c>
      <c r="BB79" s="1035" t="s">
        <v>328</v>
      </c>
      <c r="BC79" s="1037" t="s">
        <v>328</v>
      </c>
      <c r="BD79" s="117"/>
      <c r="BE79" s="1039" t="s">
        <v>516</v>
      </c>
      <c r="BF79" s="115"/>
      <c r="BG79" s="115"/>
    </row>
    <row r="80" spans="1:59" s="100" customFormat="1" ht="15" customHeight="1">
      <c r="A80" s="1081"/>
      <c r="B80" s="1057"/>
      <c r="C80" s="1060"/>
      <c r="D80" s="1063"/>
      <c r="E80" s="17"/>
      <c r="F80" s="1066"/>
      <c r="G80" s="1069"/>
      <c r="H80" s="1066"/>
      <c r="I80" s="1069"/>
      <c r="J80" s="1005"/>
      <c r="K80" s="993"/>
      <c r="L80" s="1027"/>
      <c r="M80" s="1030"/>
      <c r="N80" s="993"/>
      <c r="O80" s="1027"/>
      <c r="P80" s="1030"/>
      <c r="Q80" s="1005"/>
      <c r="R80" s="1033"/>
      <c r="S80" s="1030"/>
      <c r="T80" s="1088"/>
      <c r="U80" s="1027"/>
      <c r="V80" s="1030"/>
      <c r="W80" s="1090"/>
      <c r="X80" s="68"/>
      <c r="Y80" s="145" t="s">
        <v>510</v>
      </c>
      <c r="Z80" s="146">
        <v>483700</v>
      </c>
      <c r="AA80" s="1005"/>
      <c r="AB80" s="144">
        <v>4830</v>
      </c>
      <c r="AC80" s="141"/>
      <c r="AD80" s="1086"/>
      <c r="AE80" s="144"/>
      <c r="AF80" s="1005"/>
      <c r="AG80" s="1074"/>
      <c r="AH80" s="1005"/>
      <c r="AI80" s="990"/>
      <c r="AJ80" s="991"/>
      <c r="AK80" s="993"/>
      <c r="AL80" s="1003"/>
      <c r="AM80" s="991"/>
      <c r="AN80" s="999"/>
      <c r="AO80" s="1001"/>
      <c r="AP80" s="1003"/>
      <c r="AQ80" s="1005"/>
      <c r="AR80" s="1042"/>
      <c r="AS80" s="1005"/>
      <c r="AT80" s="1053"/>
      <c r="AU80" s="1005"/>
      <c r="AV80" s="1042"/>
      <c r="AW80" s="1005"/>
      <c r="AX80" s="1045"/>
      <c r="AY80" s="1005"/>
      <c r="AZ80" s="1048"/>
      <c r="BA80" s="1036"/>
      <c r="BB80" s="1036"/>
      <c r="BC80" s="1038"/>
      <c r="BD80" s="117"/>
      <c r="BE80" s="1040"/>
      <c r="BF80" s="115"/>
      <c r="BG80" s="115"/>
    </row>
    <row r="81" spans="1:59" s="100" customFormat="1" ht="15" customHeight="1">
      <c r="A81" s="1081"/>
      <c r="B81" s="1057"/>
      <c r="C81" s="1060"/>
      <c r="D81" s="1063"/>
      <c r="E81" s="17"/>
      <c r="F81" s="1066"/>
      <c r="G81" s="1069"/>
      <c r="H81" s="1066"/>
      <c r="I81" s="1069"/>
      <c r="J81" s="1005"/>
      <c r="K81" s="993"/>
      <c r="L81" s="1027"/>
      <c r="M81" s="1030"/>
      <c r="N81" s="993"/>
      <c r="O81" s="1027"/>
      <c r="P81" s="1030"/>
      <c r="Q81" s="1005"/>
      <c r="R81" s="1033"/>
      <c r="S81" s="1030"/>
      <c r="T81" s="1088"/>
      <c r="U81" s="1027"/>
      <c r="V81" s="1030"/>
      <c r="W81" s="1090"/>
      <c r="X81" s="68"/>
      <c r="Y81" s="145" t="s">
        <v>511</v>
      </c>
      <c r="Z81" s="146">
        <v>519300</v>
      </c>
      <c r="AA81" s="1005"/>
      <c r="AB81" s="144">
        <v>5190</v>
      </c>
      <c r="AC81" s="141"/>
      <c r="AD81" s="1086"/>
      <c r="AE81" s="144"/>
      <c r="AF81" s="1005"/>
      <c r="AG81" s="1074"/>
      <c r="AH81" s="1005"/>
      <c r="AI81" s="990"/>
      <c r="AJ81" s="991"/>
      <c r="AK81" s="993"/>
      <c r="AL81" s="1003"/>
      <c r="AM81" s="991"/>
      <c r="AN81" s="999" t="s">
        <v>498</v>
      </c>
      <c r="AO81" s="1001">
        <v>14200</v>
      </c>
      <c r="AP81" s="1003">
        <v>15700</v>
      </c>
      <c r="AQ81" s="1005"/>
      <c r="AR81" s="1042"/>
      <c r="AS81" s="1005"/>
      <c r="AT81" s="1053"/>
      <c r="AU81" s="1005"/>
      <c r="AV81" s="1042"/>
      <c r="AW81" s="1005"/>
      <c r="AX81" s="1045"/>
      <c r="AY81" s="1005"/>
      <c r="AZ81" s="1048"/>
      <c r="BA81" s="1036"/>
      <c r="BB81" s="1036"/>
      <c r="BC81" s="1038"/>
      <c r="BD81" s="117"/>
      <c r="BE81" s="153" t="s">
        <v>517</v>
      </c>
      <c r="BF81" s="115"/>
      <c r="BG81" s="115"/>
    </row>
    <row r="82" spans="1:59" s="100" customFormat="1" ht="15" customHeight="1">
      <c r="A82" s="1081"/>
      <c r="B82" s="1057"/>
      <c r="C82" s="1060"/>
      <c r="D82" s="1063"/>
      <c r="E82" s="17"/>
      <c r="F82" s="1066"/>
      <c r="G82" s="1069"/>
      <c r="H82" s="1066"/>
      <c r="I82" s="1069"/>
      <c r="J82" s="1005"/>
      <c r="K82" s="993"/>
      <c r="L82" s="1027"/>
      <c r="M82" s="1030"/>
      <c r="N82" s="993"/>
      <c r="O82" s="1027"/>
      <c r="P82" s="1030"/>
      <c r="Q82" s="1005"/>
      <c r="R82" s="1033"/>
      <c r="S82" s="1030"/>
      <c r="T82" s="1088"/>
      <c r="U82" s="1027"/>
      <c r="V82" s="1030"/>
      <c r="W82" s="1090"/>
      <c r="X82" s="68"/>
      <c r="Y82" s="145" t="s">
        <v>512</v>
      </c>
      <c r="Z82" s="146">
        <v>554900</v>
      </c>
      <c r="AA82" s="1005"/>
      <c r="AB82" s="144">
        <v>5540</v>
      </c>
      <c r="AC82" s="141"/>
      <c r="AD82" s="1086"/>
      <c r="AE82" s="144"/>
      <c r="AF82" s="1005"/>
      <c r="AG82" s="1074"/>
      <c r="AH82" s="1005"/>
      <c r="AI82" s="990"/>
      <c r="AJ82" s="991"/>
      <c r="AK82" s="993"/>
      <c r="AL82" s="1003"/>
      <c r="AM82" s="991"/>
      <c r="AN82" s="999"/>
      <c r="AO82" s="1001"/>
      <c r="AP82" s="1003"/>
      <c r="AQ82" s="1005"/>
      <c r="AR82" s="1042"/>
      <c r="AS82" s="1005"/>
      <c r="AT82" s="1053"/>
      <c r="AU82" s="1005"/>
      <c r="AV82" s="1042"/>
      <c r="AW82" s="1005"/>
      <c r="AX82" s="1045"/>
      <c r="AY82" s="1005"/>
      <c r="AZ82" s="1048"/>
      <c r="BA82" s="1036"/>
      <c r="BB82" s="1036"/>
      <c r="BC82" s="1038"/>
      <c r="BD82" s="117"/>
      <c r="BE82" s="154">
        <v>0.8</v>
      </c>
      <c r="BF82" s="115"/>
      <c r="BG82" s="115"/>
    </row>
    <row r="83" spans="1:59" s="100" customFormat="1" ht="15" customHeight="1">
      <c r="A83" s="1081"/>
      <c r="B83" s="1057"/>
      <c r="C83" s="1060"/>
      <c r="D83" s="1071" t="s">
        <v>49</v>
      </c>
      <c r="E83" s="17"/>
      <c r="F83" s="1073">
        <v>231140</v>
      </c>
      <c r="G83" s="1076"/>
      <c r="H83" s="1073">
        <v>228220</v>
      </c>
      <c r="I83" s="1076"/>
      <c r="J83" s="1005" t="s">
        <v>326</v>
      </c>
      <c r="K83" s="1018">
        <v>2200</v>
      </c>
      <c r="L83" s="1015"/>
      <c r="M83" s="1009" t="s">
        <v>492</v>
      </c>
      <c r="N83" s="1018">
        <v>2170</v>
      </c>
      <c r="O83" s="1015"/>
      <c r="P83" s="1009" t="s">
        <v>492</v>
      </c>
      <c r="Q83" s="1005" t="s">
        <v>326</v>
      </c>
      <c r="R83" s="1006">
        <v>73260</v>
      </c>
      <c r="S83" s="1009"/>
      <c r="T83" s="1012">
        <v>730</v>
      </c>
      <c r="U83" s="1015"/>
      <c r="V83" s="1009" t="s">
        <v>492</v>
      </c>
      <c r="W83" s="1090"/>
      <c r="X83" s="68"/>
      <c r="Y83" s="145" t="s">
        <v>331</v>
      </c>
      <c r="Z83" s="146">
        <v>590500</v>
      </c>
      <c r="AA83" s="1005"/>
      <c r="AB83" s="144">
        <v>5900</v>
      </c>
      <c r="AC83" s="141"/>
      <c r="AD83" s="1086"/>
      <c r="AE83" s="144"/>
      <c r="AF83" s="1005"/>
      <c r="AG83" s="1074"/>
      <c r="AH83" s="1005"/>
      <c r="AI83" s="1023" t="s">
        <v>501</v>
      </c>
      <c r="AJ83" s="991"/>
      <c r="AK83" s="993"/>
      <c r="AL83" s="1003"/>
      <c r="AM83" s="991"/>
      <c r="AN83" s="999" t="s">
        <v>502</v>
      </c>
      <c r="AO83" s="1001">
        <v>12300</v>
      </c>
      <c r="AP83" s="1003">
        <v>13700</v>
      </c>
      <c r="AQ83" s="1005"/>
      <c r="AR83" s="1042"/>
      <c r="AS83" s="1005"/>
      <c r="AT83" s="1054">
        <v>0.09</v>
      </c>
      <c r="AU83" s="1005"/>
      <c r="AV83" s="1042"/>
      <c r="AW83" s="1005"/>
      <c r="AX83" s="1045"/>
      <c r="AY83" s="1005"/>
      <c r="AZ83" s="1049">
        <v>0.02</v>
      </c>
      <c r="BA83" s="995">
        <v>0.03</v>
      </c>
      <c r="BB83" s="995">
        <v>0.05</v>
      </c>
      <c r="BC83" s="997">
        <v>7.0000000000000007E-2</v>
      </c>
      <c r="BD83" s="117"/>
      <c r="BE83" s="153" t="s">
        <v>518</v>
      </c>
      <c r="BF83" s="115"/>
      <c r="BG83" s="115"/>
    </row>
    <row r="84" spans="1:59" s="100" customFormat="1" ht="15" customHeight="1">
      <c r="A84" s="1081"/>
      <c r="B84" s="1057"/>
      <c r="C84" s="1060"/>
      <c r="D84" s="1063"/>
      <c r="E84" s="17"/>
      <c r="F84" s="1074"/>
      <c r="G84" s="1077"/>
      <c r="H84" s="1074"/>
      <c r="I84" s="1077"/>
      <c r="J84" s="1005"/>
      <c r="K84" s="1019"/>
      <c r="L84" s="1016"/>
      <c r="M84" s="1010"/>
      <c r="N84" s="1019"/>
      <c r="O84" s="1016"/>
      <c r="P84" s="1010"/>
      <c r="Q84" s="1005"/>
      <c r="R84" s="1007"/>
      <c r="S84" s="1010"/>
      <c r="T84" s="1013"/>
      <c r="U84" s="1016"/>
      <c r="V84" s="1010"/>
      <c r="W84" s="118"/>
      <c r="X84" s="68"/>
      <c r="Y84" s="145" t="s">
        <v>513</v>
      </c>
      <c r="Z84" s="146">
        <v>626100</v>
      </c>
      <c r="AA84" s="1005"/>
      <c r="AB84" s="144">
        <v>6260</v>
      </c>
      <c r="AC84" s="141"/>
      <c r="AD84" s="1086"/>
      <c r="AE84" s="144"/>
      <c r="AF84" s="150"/>
      <c r="AG84" s="1074"/>
      <c r="AH84" s="1005"/>
      <c r="AI84" s="1023"/>
      <c r="AJ84" s="991"/>
      <c r="AK84" s="993"/>
      <c r="AL84" s="1003"/>
      <c r="AM84" s="991"/>
      <c r="AN84" s="999"/>
      <c r="AO84" s="1001"/>
      <c r="AP84" s="1003"/>
      <c r="AQ84" s="1005"/>
      <c r="AR84" s="1042"/>
      <c r="AS84" s="1005"/>
      <c r="AT84" s="1054"/>
      <c r="AU84" s="1005"/>
      <c r="AV84" s="1042"/>
      <c r="AW84" s="1005"/>
      <c r="AX84" s="1045"/>
      <c r="AY84" s="1005"/>
      <c r="AZ84" s="1049"/>
      <c r="BA84" s="995"/>
      <c r="BB84" s="995"/>
      <c r="BC84" s="997"/>
      <c r="BD84" s="117"/>
      <c r="BE84" s="154">
        <v>0.75</v>
      </c>
      <c r="BF84" s="115"/>
      <c r="BG84" s="115"/>
    </row>
    <row r="85" spans="1:59" s="100" customFormat="1" ht="15" customHeight="1">
      <c r="A85" s="1081"/>
      <c r="B85" s="1057"/>
      <c r="C85" s="1060"/>
      <c r="D85" s="1063"/>
      <c r="E85" s="17"/>
      <c r="F85" s="1074"/>
      <c r="G85" s="1077"/>
      <c r="H85" s="1074"/>
      <c r="I85" s="1077"/>
      <c r="J85" s="1005"/>
      <c r="K85" s="1019"/>
      <c r="L85" s="1016"/>
      <c r="M85" s="1010"/>
      <c r="N85" s="1019"/>
      <c r="O85" s="1016"/>
      <c r="P85" s="1010"/>
      <c r="Q85" s="1005"/>
      <c r="R85" s="1007"/>
      <c r="S85" s="1010"/>
      <c r="T85" s="1013"/>
      <c r="U85" s="1016"/>
      <c r="V85" s="1010"/>
      <c r="W85" s="118"/>
      <c r="X85" s="68"/>
      <c r="Y85" s="145" t="s">
        <v>514</v>
      </c>
      <c r="Z85" s="146">
        <v>661700</v>
      </c>
      <c r="AA85" s="1005"/>
      <c r="AB85" s="144">
        <v>6610</v>
      </c>
      <c r="AC85" s="141"/>
      <c r="AD85" s="1086"/>
      <c r="AE85" s="144"/>
      <c r="AF85" s="150"/>
      <c r="AG85" s="1074"/>
      <c r="AH85" s="1005"/>
      <c r="AI85" s="1023"/>
      <c r="AJ85" s="991"/>
      <c r="AK85" s="993"/>
      <c r="AL85" s="1003"/>
      <c r="AM85" s="991"/>
      <c r="AN85" s="999" t="s">
        <v>505</v>
      </c>
      <c r="AO85" s="1001">
        <v>11000</v>
      </c>
      <c r="AP85" s="1003">
        <v>12300</v>
      </c>
      <c r="AQ85" s="1005"/>
      <c r="AR85" s="1042"/>
      <c r="AS85" s="1005"/>
      <c r="AT85" s="1054"/>
      <c r="AU85" s="1005"/>
      <c r="AV85" s="1042"/>
      <c r="AW85" s="1005"/>
      <c r="AX85" s="1045"/>
      <c r="AY85" s="1005"/>
      <c r="AZ85" s="1049"/>
      <c r="BA85" s="995"/>
      <c r="BB85" s="995"/>
      <c r="BC85" s="997"/>
      <c r="BD85" s="117"/>
      <c r="BE85" s="153" t="s">
        <v>519</v>
      </c>
      <c r="BF85" s="115"/>
      <c r="BG85" s="115"/>
    </row>
    <row r="86" spans="1:59" s="100" customFormat="1" ht="15" customHeight="1">
      <c r="A86" s="1082"/>
      <c r="B86" s="1058"/>
      <c r="C86" s="1061"/>
      <c r="D86" s="1072"/>
      <c r="E86" s="17"/>
      <c r="F86" s="1074"/>
      <c r="G86" s="1078"/>
      <c r="H86" s="1074"/>
      <c r="I86" s="1078"/>
      <c r="J86" s="1005"/>
      <c r="K86" s="1020"/>
      <c r="L86" s="1017"/>
      <c r="M86" s="1011"/>
      <c r="N86" s="1020"/>
      <c r="O86" s="1017"/>
      <c r="P86" s="1011"/>
      <c r="Q86" s="1005"/>
      <c r="R86" s="1007"/>
      <c r="S86" s="1011"/>
      <c r="T86" s="1013"/>
      <c r="U86" s="1017"/>
      <c r="V86" s="1010"/>
      <c r="W86" s="118"/>
      <c r="X86" s="68"/>
      <c r="Y86" s="148" t="s">
        <v>515</v>
      </c>
      <c r="Z86" s="149">
        <v>697200</v>
      </c>
      <c r="AA86" s="1005"/>
      <c r="AB86" s="144">
        <v>6970</v>
      </c>
      <c r="AC86" s="141"/>
      <c r="AD86" s="1086"/>
      <c r="AE86" s="144"/>
      <c r="AF86" s="150"/>
      <c r="AG86" s="1075"/>
      <c r="AH86" s="1005"/>
      <c r="AI86" s="1024"/>
      <c r="AJ86" s="991"/>
      <c r="AK86" s="994"/>
      <c r="AL86" s="1004"/>
      <c r="AM86" s="991"/>
      <c r="AN86" s="1000"/>
      <c r="AO86" s="1002"/>
      <c r="AP86" s="1004"/>
      <c r="AQ86" s="1005"/>
      <c r="AR86" s="1043"/>
      <c r="AS86" s="1005"/>
      <c r="AT86" s="1055"/>
      <c r="AU86" s="1005"/>
      <c r="AV86" s="1042"/>
      <c r="AW86" s="1005"/>
      <c r="AX86" s="1045"/>
      <c r="AY86" s="1005"/>
      <c r="AZ86" s="1050"/>
      <c r="BA86" s="996"/>
      <c r="BB86" s="996"/>
      <c r="BC86" s="998"/>
      <c r="BD86" s="117"/>
      <c r="BE86" s="155">
        <v>0.7</v>
      </c>
      <c r="BF86" s="115"/>
      <c r="BG86" s="115"/>
    </row>
    <row r="87" spans="1:59" s="100" customFormat="1" ht="15" customHeight="1">
      <c r="A87" s="1080" t="s">
        <v>184</v>
      </c>
      <c r="B87" s="1083" t="s">
        <v>324</v>
      </c>
      <c r="C87" s="1059" t="s">
        <v>179</v>
      </c>
      <c r="D87" s="1062" t="s">
        <v>325</v>
      </c>
      <c r="E87" s="17"/>
      <c r="F87" s="1065">
        <v>195510</v>
      </c>
      <c r="G87" s="1068">
        <v>266400</v>
      </c>
      <c r="H87" s="1065">
        <v>190890</v>
      </c>
      <c r="I87" s="1068">
        <v>261780</v>
      </c>
      <c r="J87" s="1005" t="s">
        <v>326</v>
      </c>
      <c r="K87" s="992">
        <v>1840</v>
      </c>
      <c r="L87" s="1026">
        <v>2540</v>
      </c>
      <c r="M87" s="1029" t="s">
        <v>492</v>
      </c>
      <c r="N87" s="992">
        <v>1800</v>
      </c>
      <c r="O87" s="1026">
        <v>2500</v>
      </c>
      <c r="P87" s="1029" t="s">
        <v>492</v>
      </c>
      <c r="Q87" s="1005" t="s">
        <v>326</v>
      </c>
      <c r="R87" s="1032">
        <v>141790</v>
      </c>
      <c r="S87" s="1029">
        <v>70890</v>
      </c>
      <c r="T87" s="1087">
        <v>1410</v>
      </c>
      <c r="U87" s="1026">
        <v>700</v>
      </c>
      <c r="V87" s="1029" t="s">
        <v>492</v>
      </c>
      <c r="W87" s="1090" t="s">
        <v>178</v>
      </c>
      <c r="X87" s="68"/>
      <c r="Y87" s="1091" t="s">
        <v>493</v>
      </c>
      <c r="Z87" s="1092"/>
      <c r="AA87" s="1005" t="s">
        <v>326</v>
      </c>
      <c r="AB87" s="142"/>
      <c r="AC87" s="141"/>
      <c r="AD87" s="1086" t="s">
        <v>494</v>
      </c>
      <c r="AE87" s="142"/>
      <c r="AF87" s="1005" t="s">
        <v>326</v>
      </c>
      <c r="AG87" s="1094">
        <v>44780</v>
      </c>
      <c r="AH87" s="1005" t="s">
        <v>326</v>
      </c>
      <c r="AI87" s="989">
        <v>390</v>
      </c>
      <c r="AJ87" s="991" t="s">
        <v>326</v>
      </c>
      <c r="AK87" s="992">
        <v>3000</v>
      </c>
      <c r="AL87" s="1021">
        <v>3300</v>
      </c>
      <c r="AM87" s="991" t="s">
        <v>326</v>
      </c>
      <c r="AN87" s="1022" t="s">
        <v>495</v>
      </c>
      <c r="AO87" s="1051">
        <v>20300</v>
      </c>
      <c r="AP87" s="1021">
        <v>22600</v>
      </c>
      <c r="AQ87" s="1005" t="s">
        <v>496</v>
      </c>
      <c r="AR87" s="1041">
        <v>2050</v>
      </c>
      <c r="AS87" s="1005" t="s">
        <v>496</v>
      </c>
      <c r="AT87" s="1052" t="s">
        <v>327</v>
      </c>
      <c r="AU87" s="1005" t="s">
        <v>496</v>
      </c>
      <c r="AV87" s="1041">
        <v>34610</v>
      </c>
      <c r="AW87" s="1005" t="s">
        <v>326</v>
      </c>
      <c r="AX87" s="1044">
        <v>340</v>
      </c>
      <c r="AY87" s="1005" t="s">
        <v>496</v>
      </c>
      <c r="AZ87" s="1047" t="s">
        <v>328</v>
      </c>
      <c r="BA87" s="1035" t="s">
        <v>328</v>
      </c>
      <c r="BB87" s="1035" t="s">
        <v>328</v>
      </c>
      <c r="BC87" s="1037" t="s">
        <v>328</v>
      </c>
      <c r="BD87" s="1079"/>
      <c r="BE87" s="1052" t="s">
        <v>329</v>
      </c>
      <c r="BF87" s="115"/>
      <c r="BG87" s="115"/>
    </row>
    <row r="88" spans="1:59" s="100" customFormat="1" ht="15" customHeight="1">
      <c r="A88" s="1081"/>
      <c r="B88" s="1084"/>
      <c r="C88" s="1060"/>
      <c r="D88" s="1063"/>
      <c r="E88" s="17"/>
      <c r="F88" s="1066"/>
      <c r="G88" s="1069"/>
      <c r="H88" s="1066"/>
      <c r="I88" s="1069"/>
      <c r="J88" s="1005"/>
      <c r="K88" s="993"/>
      <c r="L88" s="1027"/>
      <c r="M88" s="1030"/>
      <c r="N88" s="993"/>
      <c r="O88" s="1027"/>
      <c r="P88" s="1030"/>
      <c r="Q88" s="1005"/>
      <c r="R88" s="1033"/>
      <c r="S88" s="1030"/>
      <c r="T88" s="1088"/>
      <c r="U88" s="1027"/>
      <c r="V88" s="1030"/>
      <c r="W88" s="1090"/>
      <c r="X88" s="68"/>
      <c r="Y88" s="1019"/>
      <c r="Z88" s="1093"/>
      <c r="AA88" s="1005"/>
      <c r="AB88" s="144"/>
      <c r="AC88" s="141"/>
      <c r="AD88" s="1086"/>
      <c r="AE88" s="144"/>
      <c r="AF88" s="1005"/>
      <c r="AG88" s="1074"/>
      <c r="AH88" s="1005"/>
      <c r="AI88" s="990"/>
      <c r="AJ88" s="991"/>
      <c r="AK88" s="993"/>
      <c r="AL88" s="1003"/>
      <c r="AM88" s="991"/>
      <c r="AN88" s="999"/>
      <c r="AO88" s="1001"/>
      <c r="AP88" s="1003"/>
      <c r="AQ88" s="1005"/>
      <c r="AR88" s="1042"/>
      <c r="AS88" s="1005"/>
      <c r="AT88" s="1053"/>
      <c r="AU88" s="1005"/>
      <c r="AV88" s="1042"/>
      <c r="AW88" s="1005"/>
      <c r="AX88" s="1045"/>
      <c r="AY88" s="1005"/>
      <c r="AZ88" s="1048"/>
      <c r="BA88" s="1036"/>
      <c r="BB88" s="1036"/>
      <c r="BC88" s="1038"/>
      <c r="BD88" s="1079"/>
      <c r="BE88" s="1053"/>
      <c r="BF88" s="115"/>
      <c r="BG88" s="115"/>
    </row>
    <row r="89" spans="1:59" s="100" customFormat="1" ht="15" customHeight="1">
      <c r="A89" s="1081"/>
      <c r="B89" s="1084"/>
      <c r="C89" s="1060"/>
      <c r="D89" s="1063"/>
      <c r="E89" s="17"/>
      <c r="F89" s="1066"/>
      <c r="G89" s="1069"/>
      <c r="H89" s="1066"/>
      <c r="I89" s="1069"/>
      <c r="J89" s="1005"/>
      <c r="K89" s="993"/>
      <c r="L89" s="1027"/>
      <c r="M89" s="1030"/>
      <c r="N89" s="993"/>
      <c r="O89" s="1027"/>
      <c r="P89" s="1030"/>
      <c r="Q89" s="1005"/>
      <c r="R89" s="1033"/>
      <c r="S89" s="1030"/>
      <c r="T89" s="1088"/>
      <c r="U89" s="1027"/>
      <c r="V89" s="1030"/>
      <c r="W89" s="1090"/>
      <c r="X89" s="68"/>
      <c r="Y89" s="145" t="s">
        <v>497</v>
      </c>
      <c r="Z89" s="146">
        <v>245700</v>
      </c>
      <c r="AA89" s="1005"/>
      <c r="AB89" s="144">
        <v>2450</v>
      </c>
      <c r="AC89" s="141"/>
      <c r="AD89" s="1086"/>
      <c r="AE89" s="144"/>
      <c r="AF89" s="1005"/>
      <c r="AG89" s="1074"/>
      <c r="AH89" s="1005"/>
      <c r="AI89" s="990"/>
      <c r="AJ89" s="991"/>
      <c r="AK89" s="993"/>
      <c r="AL89" s="1003"/>
      <c r="AM89" s="991"/>
      <c r="AN89" s="999" t="s">
        <v>498</v>
      </c>
      <c r="AO89" s="1001">
        <v>11200</v>
      </c>
      <c r="AP89" s="1003">
        <v>12400</v>
      </c>
      <c r="AQ89" s="1005"/>
      <c r="AR89" s="1042"/>
      <c r="AS89" s="1005"/>
      <c r="AT89" s="1053"/>
      <c r="AU89" s="1005"/>
      <c r="AV89" s="1042"/>
      <c r="AW89" s="1005"/>
      <c r="AX89" s="1045"/>
      <c r="AY89" s="1005"/>
      <c r="AZ89" s="1048"/>
      <c r="BA89" s="1036"/>
      <c r="BB89" s="1036"/>
      <c r="BC89" s="1038"/>
      <c r="BD89" s="1079"/>
      <c r="BE89" s="1053"/>
      <c r="BF89" s="115"/>
      <c r="BG89" s="115"/>
    </row>
    <row r="90" spans="1:59" s="100" customFormat="1" ht="15" customHeight="1">
      <c r="A90" s="1081"/>
      <c r="B90" s="1084"/>
      <c r="C90" s="1060"/>
      <c r="D90" s="1063"/>
      <c r="E90" s="17"/>
      <c r="F90" s="1066"/>
      <c r="G90" s="1069"/>
      <c r="H90" s="1066"/>
      <c r="I90" s="1069"/>
      <c r="J90" s="1005"/>
      <c r="K90" s="993"/>
      <c r="L90" s="1027"/>
      <c r="M90" s="1030"/>
      <c r="N90" s="993"/>
      <c r="O90" s="1027"/>
      <c r="P90" s="1030"/>
      <c r="Q90" s="1005"/>
      <c r="R90" s="1033"/>
      <c r="S90" s="1030"/>
      <c r="T90" s="1088"/>
      <c r="U90" s="1027"/>
      <c r="V90" s="1030"/>
      <c r="W90" s="1090"/>
      <c r="X90" s="68"/>
      <c r="Y90" s="145" t="s">
        <v>499</v>
      </c>
      <c r="Z90" s="146">
        <v>262900</v>
      </c>
      <c r="AA90" s="1005"/>
      <c r="AB90" s="144">
        <v>2620</v>
      </c>
      <c r="AC90" s="141"/>
      <c r="AD90" s="1086"/>
      <c r="AE90" s="144"/>
      <c r="AF90" s="1005"/>
      <c r="AG90" s="1074"/>
      <c r="AH90" s="1005"/>
      <c r="AI90" s="990"/>
      <c r="AJ90" s="991"/>
      <c r="AK90" s="993"/>
      <c r="AL90" s="1003"/>
      <c r="AM90" s="991"/>
      <c r="AN90" s="999"/>
      <c r="AO90" s="1001"/>
      <c r="AP90" s="1003"/>
      <c r="AQ90" s="1005"/>
      <c r="AR90" s="1042"/>
      <c r="AS90" s="1005"/>
      <c r="AT90" s="1053"/>
      <c r="AU90" s="1005"/>
      <c r="AV90" s="1042"/>
      <c r="AW90" s="1005"/>
      <c r="AX90" s="1045"/>
      <c r="AY90" s="1005"/>
      <c r="AZ90" s="1048"/>
      <c r="BA90" s="1036"/>
      <c r="BB90" s="1036"/>
      <c r="BC90" s="1038"/>
      <c r="BD90" s="1079"/>
      <c r="BE90" s="1053"/>
      <c r="BF90" s="115"/>
      <c r="BG90" s="115"/>
    </row>
    <row r="91" spans="1:59" s="100" customFormat="1" ht="15" customHeight="1">
      <c r="A91" s="1081"/>
      <c r="B91" s="1084"/>
      <c r="C91" s="1060"/>
      <c r="D91" s="1071" t="s">
        <v>49</v>
      </c>
      <c r="E91" s="17"/>
      <c r="F91" s="1073">
        <v>266400</v>
      </c>
      <c r="G91" s="1076"/>
      <c r="H91" s="1073">
        <v>261780</v>
      </c>
      <c r="I91" s="1076"/>
      <c r="J91" s="1005" t="s">
        <v>326</v>
      </c>
      <c r="K91" s="1018">
        <v>2540</v>
      </c>
      <c r="L91" s="1015"/>
      <c r="M91" s="1009" t="s">
        <v>492</v>
      </c>
      <c r="N91" s="1018">
        <v>2500</v>
      </c>
      <c r="O91" s="1015"/>
      <c r="P91" s="1009" t="s">
        <v>492</v>
      </c>
      <c r="Q91" s="1005" t="s">
        <v>326</v>
      </c>
      <c r="R91" s="1006">
        <v>70890</v>
      </c>
      <c r="S91" s="1009"/>
      <c r="T91" s="1012">
        <v>700</v>
      </c>
      <c r="U91" s="1015"/>
      <c r="V91" s="1009" t="s">
        <v>492</v>
      </c>
      <c r="W91" s="1090"/>
      <c r="X91" s="68"/>
      <c r="Y91" s="145" t="s">
        <v>500</v>
      </c>
      <c r="Z91" s="146">
        <v>297300</v>
      </c>
      <c r="AA91" s="1005"/>
      <c r="AB91" s="144">
        <v>2970</v>
      </c>
      <c r="AC91" s="141"/>
      <c r="AD91" s="1086"/>
      <c r="AE91" s="144"/>
      <c r="AF91" s="1005"/>
      <c r="AG91" s="1074"/>
      <c r="AH91" s="1005"/>
      <c r="AI91" s="1023" t="s">
        <v>501</v>
      </c>
      <c r="AJ91" s="991"/>
      <c r="AK91" s="993"/>
      <c r="AL91" s="1003"/>
      <c r="AM91" s="991"/>
      <c r="AN91" s="999" t="s">
        <v>502</v>
      </c>
      <c r="AO91" s="1001">
        <v>9700</v>
      </c>
      <c r="AP91" s="1003">
        <v>10800</v>
      </c>
      <c r="AQ91" s="1005"/>
      <c r="AR91" s="1042"/>
      <c r="AS91" s="1005"/>
      <c r="AT91" s="1054">
        <v>0.09</v>
      </c>
      <c r="AU91" s="1005"/>
      <c r="AV91" s="1042"/>
      <c r="AW91" s="1005"/>
      <c r="AX91" s="1045"/>
      <c r="AY91" s="1005"/>
      <c r="AZ91" s="1049">
        <v>0.02</v>
      </c>
      <c r="BA91" s="995">
        <v>0.03</v>
      </c>
      <c r="BB91" s="995">
        <v>0.05</v>
      </c>
      <c r="BC91" s="997">
        <v>7.0000000000000007E-2</v>
      </c>
      <c r="BD91" s="1079"/>
      <c r="BE91" s="1054">
        <v>0.82</v>
      </c>
      <c r="BF91" s="115"/>
      <c r="BG91" s="115"/>
    </row>
    <row r="92" spans="1:59" s="100" customFormat="1" ht="15" customHeight="1">
      <c r="A92" s="1081"/>
      <c r="B92" s="1084"/>
      <c r="C92" s="1060"/>
      <c r="D92" s="1063"/>
      <c r="E92" s="17"/>
      <c r="F92" s="1074"/>
      <c r="G92" s="1077"/>
      <c r="H92" s="1074"/>
      <c r="I92" s="1077"/>
      <c r="J92" s="1005"/>
      <c r="K92" s="1019"/>
      <c r="L92" s="1016"/>
      <c r="M92" s="1010"/>
      <c r="N92" s="1019"/>
      <c r="O92" s="1016"/>
      <c r="P92" s="1010"/>
      <c r="Q92" s="1005"/>
      <c r="R92" s="1007"/>
      <c r="S92" s="1010"/>
      <c r="T92" s="1013"/>
      <c r="U92" s="1016"/>
      <c r="V92" s="1010"/>
      <c r="W92" s="1090"/>
      <c r="X92" s="68"/>
      <c r="Y92" s="145" t="s">
        <v>503</v>
      </c>
      <c r="Z92" s="146">
        <v>331700</v>
      </c>
      <c r="AA92" s="1005"/>
      <c r="AB92" s="144">
        <v>3310</v>
      </c>
      <c r="AC92" s="141"/>
      <c r="AD92" s="1086"/>
      <c r="AE92" s="144"/>
      <c r="AF92" s="150"/>
      <c r="AG92" s="1074"/>
      <c r="AH92" s="1005"/>
      <c r="AI92" s="1023"/>
      <c r="AJ92" s="991"/>
      <c r="AK92" s="993"/>
      <c r="AL92" s="1003"/>
      <c r="AM92" s="991"/>
      <c r="AN92" s="999"/>
      <c r="AO92" s="1001"/>
      <c r="AP92" s="1003"/>
      <c r="AQ92" s="1005"/>
      <c r="AR92" s="1042"/>
      <c r="AS92" s="1005"/>
      <c r="AT92" s="1054"/>
      <c r="AU92" s="1005"/>
      <c r="AV92" s="1042"/>
      <c r="AW92" s="1005"/>
      <c r="AX92" s="1045"/>
      <c r="AY92" s="1005"/>
      <c r="AZ92" s="1049"/>
      <c r="BA92" s="995"/>
      <c r="BB92" s="995"/>
      <c r="BC92" s="997"/>
      <c r="BD92" s="1079"/>
      <c r="BE92" s="1054"/>
      <c r="BF92" s="115"/>
      <c r="BG92" s="115"/>
    </row>
    <row r="93" spans="1:59" s="100" customFormat="1" ht="15" customHeight="1">
      <c r="A93" s="1081"/>
      <c r="B93" s="1084"/>
      <c r="C93" s="1060"/>
      <c r="D93" s="1063"/>
      <c r="E93" s="17"/>
      <c r="F93" s="1074"/>
      <c r="G93" s="1077"/>
      <c r="H93" s="1074"/>
      <c r="I93" s="1077"/>
      <c r="J93" s="1005"/>
      <c r="K93" s="1019"/>
      <c r="L93" s="1016"/>
      <c r="M93" s="1010"/>
      <c r="N93" s="1019"/>
      <c r="O93" s="1016"/>
      <c r="P93" s="1010"/>
      <c r="Q93" s="1005"/>
      <c r="R93" s="1007"/>
      <c r="S93" s="1010"/>
      <c r="T93" s="1013"/>
      <c r="U93" s="1016"/>
      <c r="V93" s="1010"/>
      <c r="W93" s="1090"/>
      <c r="X93" s="68"/>
      <c r="Y93" s="145" t="s">
        <v>504</v>
      </c>
      <c r="Z93" s="146">
        <v>366100</v>
      </c>
      <c r="AA93" s="1005"/>
      <c r="AB93" s="144">
        <v>3660</v>
      </c>
      <c r="AC93" s="141"/>
      <c r="AD93" s="1086"/>
      <c r="AE93" s="144"/>
      <c r="AF93" s="150"/>
      <c r="AG93" s="1074"/>
      <c r="AH93" s="1005"/>
      <c r="AI93" s="1023"/>
      <c r="AJ93" s="991"/>
      <c r="AK93" s="993"/>
      <c r="AL93" s="1003"/>
      <c r="AM93" s="991"/>
      <c r="AN93" s="999" t="s">
        <v>505</v>
      </c>
      <c r="AO93" s="1001">
        <v>8700</v>
      </c>
      <c r="AP93" s="1003">
        <v>9700</v>
      </c>
      <c r="AQ93" s="1005"/>
      <c r="AR93" s="1042"/>
      <c r="AS93" s="1005"/>
      <c r="AT93" s="1054"/>
      <c r="AU93" s="1005"/>
      <c r="AV93" s="1042"/>
      <c r="AW93" s="1005"/>
      <c r="AX93" s="1045"/>
      <c r="AY93" s="1005"/>
      <c r="AZ93" s="1049"/>
      <c r="BA93" s="995"/>
      <c r="BB93" s="995"/>
      <c r="BC93" s="997"/>
      <c r="BD93" s="1079"/>
      <c r="BE93" s="1054"/>
      <c r="BF93" s="115"/>
      <c r="BG93" s="115"/>
    </row>
    <row r="94" spans="1:59" s="100" customFormat="1" ht="15" customHeight="1">
      <c r="A94" s="1081"/>
      <c r="B94" s="1084"/>
      <c r="C94" s="1060"/>
      <c r="D94" s="1063"/>
      <c r="E94" s="17"/>
      <c r="F94" s="1074"/>
      <c r="G94" s="1078"/>
      <c r="H94" s="1074"/>
      <c r="I94" s="1078"/>
      <c r="J94" s="1005"/>
      <c r="K94" s="1020"/>
      <c r="L94" s="1017"/>
      <c r="M94" s="1011"/>
      <c r="N94" s="1020"/>
      <c r="O94" s="1017"/>
      <c r="P94" s="1011"/>
      <c r="Q94" s="1005"/>
      <c r="R94" s="1007"/>
      <c r="S94" s="1011"/>
      <c r="T94" s="1013"/>
      <c r="U94" s="1017"/>
      <c r="V94" s="1010"/>
      <c r="W94" s="1090"/>
      <c r="X94" s="68"/>
      <c r="Y94" s="145" t="s">
        <v>506</v>
      </c>
      <c r="Z94" s="146">
        <v>400500</v>
      </c>
      <c r="AA94" s="1005"/>
      <c r="AB94" s="144">
        <v>4000</v>
      </c>
      <c r="AC94" s="141"/>
      <c r="AD94" s="1086"/>
      <c r="AE94" s="144" t="s">
        <v>507</v>
      </c>
      <c r="AF94" s="150"/>
      <c r="AG94" s="1075"/>
      <c r="AH94" s="1005"/>
      <c r="AI94" s="1024"/>
      <c r="AJ94" s="991"/>
      <c r="AK94" s="994"/>
      <c r="AL94" s="1004"/>
      <c r="AM94" s="991"/>
      <c r="AN94" s="1000"/>
      <c r="AO94" s="1002"/>
      <c r="AP94" s="1004"/>
      <c r="AQ94" s="1005"/>
      <c r="AR94" s="1043"/>
      <c r="AS94" s="1005"/>
      <c r="AT94" s="1055"/>
      <c r="AU94" s="1005"/>
      <c r="AV94" s="1042"/>
      <c r="AW94" s="1005"/>
      <c r="AX94" s="1045"/>
      <c r="AY94" s="1005"/>
      <c r="AZ94" s="1050"/>
      <c r="BA94" s="996"/>
      <c r="BB94" s="996"/>
      <c r="BC94" s="998"/>
      <c r="BD94" s="1079"/>
      <c r="BE94" s="1055"/>
      <c r="BF94" s="115"/>
      <c r="BG94" s="115"/>
    </row>
    <row r="95" spans="1:59" s="100" customFormat="1" ht="15" customHeight="1">
      <c r="A95" s="1081"/>
      <c r="B95" s="1056" t="s">
        <v>330</v>
      </c>
      <c r="C95" s="1059" t="s">
        <v>179</v>
      </c>
      <c r="D95" s="1062" t="s">
        <v>325</v>
      </c>
      <c r="E95" s="17"/>
      <c r="F95" s="1065">
        <v>153670</v>
      </c>
      <c r="G95" s="1068">
        <v>224560</v>
      </c>
      <c r="H95" s="1065">
        <v>150750</v>
      </c>
      <c r="I95" s="1068">
        <v>221640</v>
      </c>
      <c r="J95" s="1005" t="s">
        <v>326</v>
      </c>
      <c r="K95" s="992">
        <v>1420</v>
      </c>
      <c r="L95" s="1026">
        <v>2120</v>
      </c>
      <c r="M95" s="1029" t="s">
        <v>492</v>
      </c>
      <c r="N95" s="992">
        <v>1390</v>
      </c>
      <c r="O95" s="1026">
        <v>2090</v>
      </c>
      <c r="P95" s="1029" t="s">
        <v>492</v>
      </c>
      <c r="Q95" s="1005" t="s">
        <v>326</v>
      </c>
      <c r="R95" s="1032">
        <v>141790</v>
      </c>
      <c r="S95" s="1029">
        <v>70890</v>
      </c>
      <c r="T95" s="1087">
        <v>1410</v>
      </c>
      <c r="U95" s="1026">
        <v>700</v>
      </c>
      <c r="V95" s="1029" t="s">
        <v>492</v>
      </c>
      <c r="W95" s="1090"/>
      <c r="X95" s="68"/>
      <c r="Y95" s="145" t="s">
        <v>508</v>
      </c>
      <c r="Z95" s="146">
        <v>434900</v>
      </c>
      <c r="AA95" s="1005"/>
      <c r="AB95" s="144">
        <v>4340</v>
      </c>
      <c r="AC95" s="141"/>
      <c r="AD95" s="1086"/>
      <c r="AE95" s="147" t="s">
        <v>509</v>
      </c>
      <c r="AF95" s="1005" t="s">
        <v>326</v>
      </c>
      <c r="AG95" s="1094">
        <v>30230</v>
      </c>
      <c r="AH95" s="1005" t="s">
        <v>326</v>
      </c>
      <c r="AI95" s="989">
        <v>240</v>
      </c>
      <c r="AJ95" s="991" t="s">
        <v>326</v>
      </c>
      <c r="AK95" s="992">
        <v>1900</v>
      </c>
      <c r="AL95" s="1021">
        <v>2100</v>
      </c>
      <c r="AM95" s="991" t="s">
        <v>326</v>
      </c>
      <c r="AN95" s="1022" t="s">
        <v>495</v>
      </c>
      <c r="AO95" s="1051">
        <v>25700</v>
      </c>
      <c r="AP95" s="1021">
        <v>28600</v>
      </c>
      <c r="AQ95" s="1005" t="s">
        <v>496</v>
      </c>
      <c r="AR95" s="1041">
        <v>1290</v>
      </c>
      <c r="AS95" s="1005" t="s">
        <v>496</v>
      </c>
      <c r="AT95" s="1052" t="s">
        <v>327</v>
      </c>
      <c r="AU95" s="1005" t="s">
        <v>496</v>
      </c>
      <c r="AV95" s="1041">
        <v>21850</v>
      </c>
      <c r="AW95" s="1005" t="s">
        <v>326</v>
      </c>
      <c r="AX95" s="1044">
        <v>210</v>
      </c>
      <c r="AY95" s="1005" t="s">
        <v>496</v>
      </c>
      <c r="AZ95" s="1047" t="s">
        <v>328</v>
      </c>
      <c r="BA95" s="1035" t="s">
        <v>328</v>
      </c>
      <c r="BB95" s="1035" t="s">
        <v>328</v>
      </c>
      <c r="BC95" s="1037" t="s">
        <v>328</v>
      </c>
      <c r="BD95" s="117"/>
      <c r="BE95" s="1039" t="s">
        <v>516</v>
      </c>
      <c r="BF95" s="115"/>
      <c r="BG95" s="115"/>
    </row>
    <row r="96" spans="1:59" s="100" customFormat="1" ht="15" customHeight="1">
      <c r="A96" s="1081"/>
      <c r="B96" s="1057"/>
      <c r="C96" s="1060"/>
      <c r="D96" s="1063"/>
      <c r="E96" s="17"/>
      <c r="F96" s="1066"/>
      <c r="G96" s="1069"/>
      <c r="H96" s="1066"/>
      <c r="I96" s="1069"/>
      <c r="J96" s="1005"/>
      <c r="K96" s="993"/>
      <c r="L96" s="1027"/>
      <c r="M96" s="1030"/>
      <c r="N96" s="993"/>
      <c r="O96" s="1027"/>
      <c r="P96" s="1030"/>
      <c r="Q96" s="1005"/>
      <c r="R96" s="1033"/>
      <c r="S96" s="1030"/>
      <c r="T96" s="1088"/>
      <c r="U96" s="1027"/>
      <c r="V96" s="1030"/>
      <c r="W96" s="1090"/>
      <c r="X96" s="68"/>
      <c r="Y96" s="145" t="s">
        <v>510</v>
      </c>
      <c r="Z96" s="146">
        <v>469400</v>
      </c>
      <c r="AA96" s="1005"/>
      <c r="AB96" s="144">
        <v>4690</v>
      </c>
      <c r="AC96" s="141"/>
      <c r="AD96" s="1086"/>
      <c r="AE96" s="144"/>
      <c r="AF96" s="1005"/>
      <c r="AG96" s="1074"/>
      <c r="AH96" s="1005"/>
      <c r="AI96" s="990"/>
      <c r="AJ96" s="991"/>
      <c r="AK96" s="993"/>
      <c r="AL96" s="1003"/>
      <c r="AM96" s="991"/>
      <c r="AN96" s="999"/>
      <c r="AO96" s="1001"/>
      <c r="AP96" s="1003"/>
      <c r="AQ96" s="1005"/>
      <c r="AR96" s="1042"/>
      <c r="AS96" s="1005"/>
      <c r="AT96" s="1053"/>
      <c r="AU96" s="1005"/>
      <c r="AV96" s="1042"/>
      <c r="AW96" s="1005"/>
      <c r="AX96" s="1045"/>
      <c r="AY96" s="1005"/>
      <c r="AZ96" s="1048"/>
      <c r="BA96" s="1036"/>
      <c r="BB96" s="1036"/>
      <c r="BC96" s="1038"/>
      <c r="BD96" s="117"/>
      <c r="BE96" s="1040"/>
      <c r="BF96" s="115"/>
      <c r="BG96" s="115"/>
    </row>
    <row r="97" spans="1:59" s="100" customFormat="1" ht="15" customHeight="1">
      <c r="A97" s="1081"/>
      <c r="B97" s="1057"/>
      <c r="C97" s="1060"/>
      <c r="D97" s="1063"/>
      <c r="E97" s="17"/>
      <c r="F97" s="1066"/>
      <c r="G97" s="1069"/>
      <c r="H97" s="1066"/>
      <c r="I97" s="1069"/>
      <c r="J97" s="1005"/>
      <c r="K97" s="993"/>
      <c r="L97" s="1027"/>
      <c r="M97" s="1030"/>
      <c r="N97" s="993"/>
      <c r="O97" s="1027"/>
      <c r="P97" s="1030"/>
      <c r="Q97" s="1005"/>
      <c r="R97" s="1033"/>
      <c r="S97" s="1030"/>
      <c r="T97" s="1088"/>
      <c r="U97" s="1027"/>
      <c r="V97" s="1030"/>
      <c r="W97" s="1090"/>
      <c r="X97" s="68"/>
      <c r="Y97" s="145" t="s">
        <v>511</v>
      </c>
      <c r="Z97" s="146">
        <v>503800</v>
      </c>
      <c r="AA97" s="1005"/>
      <c r="AB97" s="144">
        <v>5030</v>
      </c>
      <c r="AC97" s="141"/>
      <c r="AD97" s="1086"/>
      <c r="AE97" s="144"/>
      <c r="AF97" s="1005"/>
      <c r="AG97" s="1074"/>
      <c r="AH97" s="1005"/>
      <c r="AI97" s="990"/>
      <c r="AJ97" s="991"/>
      <c r="AK97" s="993"/>
      <c r="AL97" s="1003"/>
      <c r="AM97" s="991"/>
      <c r="AN97" s="999" t="s">
        <v>498</v>
      </c>
      <c r="AO97" s="1001">
        <v>14200</v>
      </c>
      <c r="AP97" s="1003">
        <v>15700</v>
      </c>
      <c r="AQ97" s="1005"/>
      <c r="AR97" s="1042"/>
      <c r="AS97" s="1005"/>
      <c r="AT97" s="1053"/>
      <c r="AU97" s="1005"/>
      <c r="AV97" s="1042"/>
      <c r="AW97" s="1005"/>
      <c r="AX97" s="1045"/>
      <c r="AY97" s="1005"/>
      <c r="AZ97" s="1048"/>
      <c r="BA97" s="1036"/>
      <c r="BB97" s="1036"/>
      <c r="BC97" s="1038"/>
      <c r="BD97" s="117"/>
      <c r="BE97" s="153" t="s">
        <v>517</v>
      </c>
      <c r="BF97" s="115"/>
      <c r="BG97" s="115"/>
    </row>
    <row r="98" spans="1:59" s="100" customFormat="1" ht="15" customHeight="1">
      <c r="A98" s="1081"/>
      <c r="B98" s="1057"/>
      <c r="C98" s="1060"/>
      <c r="D98" s="1063"/>
      <c r="E98" s="17"/>
      <c r="F98" s="1066"/>
      <c r="G98" s="1069"/>
      <c r="H98" s="1066"/>
      <c r="I98" s="1069"/>
      <c r="J98" s="1005"/>
      <c r="K98" s="993"/>
      <c r="L98" s="1027"/>
      <c r="M98" s="1030"/>
      <c r="N98" s="993"/>
      <c r="O98" s="1027"/>
      <c r="P98" s="1030"/>
      <c r="Q98" s="1005"/>
      <c r="R98" s="1033"/>
      <c r="S98" s="1030"/>
      <c r="T98" s="1088"/>
      <c r="U98" s="1027"/>
      <c r="V98" s="1030"/>
      <c r="W98" s="1090"/>
      <c r="X98" s="68"/>
      <c r="Y98" s="145" t="s">
        <v>512</v>
      </c>
      <c r="Z98" s="146">
        <v>538200</v>
      </c>
      <c r="AA98" s="1005"/>
      <c r="AB98" s="144">
        <v>5380</v>
      </c>
      <c r="AC98" s="141"/>
      <c r="AD98" s="1086"/>
      <c r="AE98" s="144"/>
      <c r="AF98" s="1005"/>
      <c r="AG98" s="1074"/>
      <c r="AH98" s="1005"/>
      <c r="AI98" s="990"/>
      <c r="AJ98" s="991"/>
      <c r="AK98" s="993"/>
      <c r="AL98" s="1003"/>
      <c r="AM98" s="991"/>
      <c r="AN98" s="999"/>
      <c r="AO98" s="1001"/>
      <c r="AP98" s="1003"/>
      <c r="AQ98" s="1005"/>
      <c r="AR98" s="1042"/>
      <c r="AS98" s="1005"/>
      <c r="AT98" s="1053"/>
      <c r="AU98" s="1005"/>
      <c r="AV98" s="1042"/>
      <c r="AW98" s="1005"/>
      <c r="AX98" s="1045"/>
      <c r="AY98" s="1005"/>
      <c r="AZ98" s="1048"/>
      <c r="BA98" s="1036"/>
      <c r="BB98" s="1036"/>
      <c r="BC98" s="1038"/>
      <c r="BD98" s="117"/>
      <c r="BE98" s="154">
        <v>0.8</v>
      </c>
      <c r="BF98" s="115"/>
      <c r="BG98" s="115"/>
    </row>
    <row r="99" spans="1:59" s="100" customFormat="1" ht="15" customHeight="1">
      <c r="A99" s="1081"/>
      <c r="B99" s="1057"/>
      <c r="C99" s="1060"/>
      <c r="D99" s="1071" t="s">
        <v>49</v>
      </c>
      <c r="E99" s="17"/>
      <c r="F99" s="1073">
        <v>224560</v>
      </c>
      <c r="G99" s="1076"/>
      <c r="H99" s="1073">
        <v>221640</v>
      </c>
      <c r="I99" s="1076"/>
      <c r="J99" s="1005" t="s">
        <v>326</v>
      </c>
      <c r="K99" s="1018">
        <v>2120</v>
      </c>
      <c r="L99" s="1015"/>
      <c r="M99" s="1009" t="s">
        <v>492</v>
      </c>
      <c r="N99" s="1018">
        <v>2090</v>
      </c>
      <c r="O99" s="1015"/>
      <c r="P99" s="1009" t="s">
        <v>492</v>
      </c>
      <c r="Q99" s="1005" t="s">
        <v>326</v>
      </c>
      <c r="R99" s="1006">
        <v>70890</v>
      </c>
      <c r="S99" s="1009"/>
      <c r="T99" s="1012">
        <v>700</v>
      </c>
      <c r="U99" s="1015"/>
      <c r="V99" s="1009" t="s">
        <v>492</v>
      </c>
      <c r="W99" s="1090"/>
      <c r="X99" s="68"/>
      <c r="Y99" s="145" t="s">
        <v>331</v>
      </c>
      <c r="Z99" s="146">
        <v>572600</v>
      </c>
      <c r="AA99" s="1005"/>
      <c r="AB99" s="144">
        <v>5720</v>
      </c>
      <c r="AC99" s="141"/>
      <c r="AD99" s="1086"/>
      <c r="AE99" s="144"/>
      <c r="AF99" s="1005"/>
      <c r="AG99" s="1074"/>
      <c r="AH99" s="1005"/>
      <c r="AI99" s="1023" t="s">
        <v>501</v>
      </c>
      <c r="AJ99" s="991"/>
      <c r="AK99" s="993"/>
      <c r="AL99" s="1003"/>
      <c r="AM99" s="991"/>
      <c r="AN99" s="999" t="s">
        <v>502</v>
      </c>
      <c r="AO99" s="1001">
        <v>12300</v>
      </c>
      <c r="AP99" s="1003">
        <v>13700</v>
      </c>
      <c r="AQ99" s="1005"/>
      <c r="AR99" s="1042"/>
      <c r="AS99" s="1005"/>
      <c r="AT99" s="1054">
        <v>0.09</v>
      </c>
      <c r="AU99" s="1005"/>
      <c r="AV99" s="1042"/>
      <c r="AW99" s="1005"/>
      <c r="AX99" s="1045"/>
      <c r="AY99" s="1005"/>
      <c r="AZ99" s="1049">
        <v>0.02</v>
      </c>
      <c r="BA99" s="995">
        <v>0.03</v>
      </c>
      <c r="BB99" s="995">
        <v>0.05</v>
      </c>
      <c r="BC99" s="997">
        <v>7.0000000000000007E-2</v>
      </c>
      <c r="BD99" s="117"/>
      <c r="BE99" s="153" t="s">
        <v>518</v>
      </c>
      <c r="BF99" s="115"/>
      <c r="BG99" s="115"/>
    </row>
    <row r="100" spans="1:59" s="100" customFormat="1" ht="15" customHeight="1">
      <c r="A100" s="1081"/>
      <c r="B100" s="1057"/>
      <c r="C100" s="1060"/>
      <c r="D100" s="1063"/>
      <c r="E100" s="17"/>
      <c r="F100" s="1074"/>
      <c r="G100" s="1077"/>
      <c r="H100" s="1074"/>
      <c r="I100" s="1077"/>
      <c r="J100" s="1005"/>
      <c r="K100" s="1019"/>
      <c r="L100" s="1016"/>
      <c r="M100" s="1010"/>
      <c r="N100" s="1019"/>
      <c r="O100" s="1016"/>
      <c r="P100" s="1010"/>
      <c r="Q100" s="1005"/>
      <c r="R100" s="1007"/>
      <c r="S100" s="1010"/>
      <c r="T100" s="1013"/>
      <c r="U100" s="1016"/>
      <c r="V100" s="1010"/>
      <c r="W100" s="118"/>
      <c r="X100" s="68"/>
      <c r="Y100" s="145" t="s">
        <v>513</v>
      </c>
      <c r="Z100" s="146">
        <v>607000</v>
      </c>
      <c r="AA100" s="1005"/>
      <c r="AB100" s="144">
        <v>6070</v>
      </c>
      <c r="AC100" s="141"/>
      <c r="AD100" s="1086"/>
      <c r="AE100" s="144"/>
      <c r="AF100" s="150"/>
      <c r="AG100" s="1074"/>
      <c r="AH100" s="1005"/>
      <c r="AI100" s="1023"/>
      <c r="AJ100" s="991"/>
      <c r="AK100" s="993"/>
      <c r="AL100" s="1003"/>
      <c r="AM100" s="991"/>
      <c r="AN100" s="999"/>
      <c r="AO100" s="1001"/>
      <c r="AP100" s="1003"/>
      <c r="AQ100" s="1005"/>
      <c r="AR100" s="1042"/>
      <c r="AS100" s="1005"/>
      <c r="AT100" s="1054"/>
      <c r="AU100" s="1005"/>
      <c r="AV100" s="1042"/>
      <c r="AW100" s="1005"/>
      <c r="AX100" s="1045"/>
      <c r="AY100" s="1005"/>
      <c r="AZ100" s="1049"/>
      <c r="BA100" s="995"/>
      <c r="BB100" s="995"/>
      <c r="BC100" s="997"/>
      <c r="BD100" s="117"/>
      <c r="BE100" s="154">
        <v>0.75</v>
      </c>
      <c r="BF100" s="115"/>
      <c r="BG100" s="115"/>
    </row>
    <row r="101" spans="1:59" s="100" customFormat="1" ht="15" customHeight="1">
      <c r="A101" s="1081"/>
      <c r="B101" s="1057"/>
      <c r="C101" s="1060"/>
      <c r="D101" s="1063"/>
      <c r="E101" s="17"/>
      <c r="F101" s="1074"/>
      <c r="G101" s="1077"/>
      <c r="H101" s="1074"/>
      <c r="I101" s="1077"/>
      <c r="J101" s="1005"/>
      <c r="K101" s="1019"/>
      <c r="L101" s="1016"/>
      <c r="M101" s="1010"/>
      <c r="N101" s="1019"/>
      <c r="O101" s="1016"/>
      <c r="P101" s="1010"/>
      <c r="Q101" s="1005"/>
      <c r="R101" s="1007"/>
      <c r="S101" s="1010"/>
      <c r="T101" s="1013"/>
      <c r="U101" s="1016"/>
      <c r="V101" s="1010"/>
      <c r="W101" s="118"/>
      <c r="X101" s="68"/>
      <c r="Y101" s="145" t="s">
        <v>514</v>
      </c>
      <c r="Z101" s="146">
        <v>641400</v>
      </c>
      <c r="AA101" s="1005"/>
      <c r="AB101" s="144">
        <v>6410</v>
      </c>
      <c r="AC101" s="141"/>
      <c r="AD101" s="1086"/>
      <c r="AE101" s="144"/>
      <c r="AF101" s="150"/>
      <c r="AG101" s="1074"/>
      <c r="AH101" s="1005"/>
      <c r="AI101" s="1023"/>
      <c r="AJ101" s="991"/>
      <c r="AK101" s="993"/>
      <c r="AL101" s="1003"/>
      <c r="AM101" s="991"/>
      <c r="AN101" s="999" t="s">
        <v>505</v>
      </c>
      <c r="AO101" s="1001">
        <v>11000</v>
      </c>
      <c r="AP101" s="1003">
        <v>12300</v>
      </c>
      <c r="AQ101" s="1005"/>
      <c r="AR101" s="1042"/>
      <c r="AS101" s="1005"/>
      <c r="AT101" s="1054"/>
      <c r="AU101" s="1005"/>
      <c r="AV101" s="1042"/>
      <c r="AW101" s="1005"/>
      <c r="AX101" s="1045"/>
      <c r="AY101" s="1005"/>
      <c r="AZ101" s="1049"/>
      <c r="BA101" s="995"/>
      <c r="BB101" s="995"/>
      <c r="BC101" s="997"/>
      <c r="BD101" s="117"/>
      <c r="BE101" s="153" t="s">
        <v>519</v>
      </c>
      <c r="BF101" s="115"/>
      <c r="BG101" s="115"/>
    </row>
    <row r="102" spans="1:59" s="100" customFormat="1" ht="15" customHeight="1">
      <c r="A102" s="1082"/>
      <c r="B102" s="1058"/>
      <c r="C102" s="1061"/>
      <c r="D102" s="1072"/>
      <c r="E102" s="17"/>
      <c r="F102" s="1074"/>
      <c r="G102" s="1078"/>
      <c r="H102" s="1074"/>
      <c r="I102" s="1078"/>
      <c r="J102" s="1005"/>
      <c r="K102" s="1020"/>
      <c r="L102" s="1017"/>
      <c r="M102" s="1011"/>
      <c r="N102" s="1020"/>
      <c r="O102" s="1017"/>
      <c r="P102" s="1011"/>
      <c r="Q102" s="1005"/>
      <c r="R102" s="1007"/>
      <c r="S102" s="1011"/>
      <c r="T102" s="1013"/>
      <c r="U102" s="1017"/>
      <c r="V102" s="1010"/>
      <c r="W102" s="118"/>
      <c r="X102" s="68"/>
      <c r="Y102" s="148" t="s">
        <v>515</v>
      </c>
      <c r="Z102" s="149">
        <v>675900</v>
      </c>
      <c r="AA102" s="1005"/>
      <c r="AB102" s="144">
        <v>6750</v>
      </c>
      <c r="AC102" s="141"/>
      <c r="AD102" s="1086"/>
      <c r="AE102" s="144"/>
      <c r="AF102" s="150"/>
      <c r="AG102" s="1075"/>
      <c r="AH102" s="1005"/>
      <c r="AI102" s="1024"/>
      <c r="AJ102" s="991"/>
      <c r="AK102" s="994"/>
      <c r="AL102" s="1004"/>
      <c r="AM102" s="991"/>
      <c r="AN102" s="1000"/>
      <c r="AO102" s="1002"/>
      <c r="AP102" s="1004"/>
      <c r="AQ102" s="1005"/>
      <c r="AR102" s="1043"/>
      <c r="AS102" s="1005"/>
      <c r="AT102" s="1055"/>
      <c r="AU102" s="1005"/>
      <c r="AV102" s="1042"/>
      <c r="AW102" s="1005"/>
      <c r="AX102" s="1045"/>
      <c r="AY102" s="1005"/>
      <c r="AZ102" s="1050"/>
      <c r="BA102" s="996"/>
      <c r="BB102" s="996"/>
      <c r="BC102" s="998"/>
      <c r="BD102" s="117"/>
      <c r="BE102" s="155">
        <v>0.7</v>
      </c>
      <c r="BF102" s="115"/>
      <c r="BG102" s="115"/>
    </row>
    <row r="103" spans="1:59" s="100" customFormat="1" ht="15" customHeight="1">
      <c r="A103" s="1080" t="s">
        <v>185</v>
      </c>
      <c r="B103" s="1083" t="s">
        <v>324</v>
      </c>
      <c r="C103" s="1059" t="s">
        <v>179</v>
      </c>
      <c r="D103" s="1062" t="s">
        <v>325</v>
      </c>
      <c r="E103" s="17"/>
      <c r="F103" s="1065">
        <v>191550</v>
      </c>
      <c r="G103" s="1068">
        <v>260660</v>
      </c>
      <c r="H103" s="1065">
        <v>186920</v>
      </c>
      <c r="I103" s="1068">
        <v>256030</v>
      </c>
      <c r="J103" s="1005" t="s">
        <v>326</v>
      </c>
      <c r="K103" s="992">
        <v>1800</v>
      </c>
      <c r="L103" s="1026">
        <v>2490</v>
      </c>
      <c r="M103" s="1029" t="s">
        <v>492</v>
      </c>
      <c r="N103" s="992">
        <v>1760</v>
      </c>
      <c r="O103" s="1026">
        <v>2450</v>
      </c>
      <c r="P103" s="1029" t="s">
        <v>492</v>
      </c>
      <c r="Q103" s="1005" t="s">
        <v>326</v>
      </c>
      <c r="R103" s="1032">
        <v>138230</v>
      </c>
      <c r="S103" s="1029">
        <v>69110</v>
      </c>
      <c r="T103" s="1087">
        <v>1380</v>
      </c>
      <c r="U103" s="1026">
        <v>690</v>
      </c>
      <c r="V103" s="1029" t="s">
        <v>492</v>
      </c>
      <c r="W103" s="1090" t="s">
        <v>326</v>
      </c>
      <c r="X103" s="68"/>
      <c r="Y103" s="1091" t="s">
        <v>493</v>
      </c>
      <c r="Z103" s="1092"/>
      <c r="AA103" s="1005" t="s">
        <v>326</v>
      </c>
      <c r="AB103" s="142"/>
      <c r="AC103" s="141"/>
      <c r="AD103" s="1086" t="s">
        <v>494</v>
      </c>
      <c r="AE103" s="142"/>
      <c r="AF103" s="1005" t="s">
        <v>326</v>
      </c>
      <c r="AG103" s="1041">
        <v>44780</v>
      </c>
      <c r="AH103" s="1005" t="s">
        <v>326</v>
      </c>
      <c r="AI103" s="989">
        <v>390</v>
      </c>
      <c r="AJ103" s="991" t="s">
        <v>326</v>
      </c>
      <c r="AK103" s="992">
        <v>3000</v>
      </c>
      <c r="AL103" s="1021">
        <v>3300</v>
      </c>
      <c r="AM103" s="991" t="s">
        <v>326</v>
      </c>
      <c r="AN103" s="1022" t="s">
        <v>495</v>
      </c>
      <c r="AO103" s="1051">
        <v>20300</v>
      </c>
      <c r="AP103" s="1021">
        <v>22600</v>
      </c>
      <c r="AQ103" s="1005" t="s">
        <v>496</v>
      </c>
      <c r="AR103" s="1041">
        <v>2050</v>
      </c>
      <c r="AS103" s="1005" t="s">
        <v>496</v>
      </c>
      <c r="AT103" s="1052" t="s">
        <v>327</v>
      </c>
      <c r="AU103" s="1005" t="s">
        <v>496</v>
      </c>
      <c r="AV103" s="1041">
        <v>33470</v>
      </c>
      <c r="AW103" s="1005" t="s">
        <v>326</v>
      </c>
      <c r="AX103" s="1044">
        <v>330</v>
      </c>
      <c r="AY103" s="1005" t="s">
        <v>496</v>
      </c>
      <c r="AZ103" s="1047" t="s">
        <v>328</v>
      </c>
      <c r="BA103" s="1035" t="s">
        <v>328</v>
      </c>
      <c r="BB103" s="1035" t="s">
        <v>328</v>
      </c>
      <c r="BC103" s="1037" t="s">
        <v>328</v>
      </c>
      <c r="BD103" s="1079"/>
      <c r="BE103" s="1052" t="s">
        <v>329</v>
      </c>
      <c r="BF103" s="115"/>
      <c r="BG103" s="115"/>
    </row>
    <row r="104" spans="1:59" s="100" customFormat="1" ht="15" customHeight="1">
      <c r="A104" s="1081"/>
      <c r="B104" s="1084"/>
      <c r="C104" s="1060"/>
      <c r="D104" s="1063"/>
      <c r="E104" s="17"/>
      <c r="F104" s="1066"/>
      <c r="G104" s="1069"/>
      <c r="H104" s="1066"/>
      <c r="I104" s="1069"/>
      <c r="J104" s="1005"/>
      <c r="K104" s="993"/>
      <c r="L104" s="1027"/>
      <c r="M104" s="1030"/>
      <c r="N104" s="993"/>
      <c r="O104" s="1027"/>
      <c r="P104" s="1030"/>
      <c r="Q104" s="1005"/>
      <c r="R104" s="1033"/>
      <c r="S104" s="1030"/>
      <c r="T104" s="1088"/>
      <c r="U104" s="1027"/>
      <c r="V104" s="1030"/>
      <c r="W104" s="1090"/>
      <c r="X104" s="68"/>
      <c r="Y104" s="1019"/>
      <c r="Z104" s="1093"/>
      <c r="AA104" s="1005"/>
      <c r="AB104" s="144"/>
      <c r="AC104" s="141"/>
      <c r="AD104" s="1086"/>
      <c r="AE104" s="144"/>
      <c r="AF104" s="1005"/>
      <c r="AG104" s="1042"/>
      <c r="AH104" s="1005"/>
      <c r="AI104" s="990"/>
      <c r="AJ104" s="991"/>
      <c r="AK104" s="993"/>
      <c r="AL104" s="1003"/>
      <c r="AM104" s="991"/>
      <c r="AN104" s="999"/>
      <c r="AO104" s="1001"/>
      <c r="AP104" s="1003"/>
      <c r="AQ104" s="1005"/>
      <c r="AR104" s="1042"/>
      <c r="AS104" s="1005"/>
      <c r="AT104" s="1053"/>
      <c r="AU104" s="1005"/>
      <c r="AV104" s="1042"/>
      <c r="AW104" s="1005"/>
      <c r="AX104" s="1045"/>
      <c r="AY104" s="1005"/>
      <c r="AZ104" s="1048"/>
      <c r="BA104" s="1036"/>
      <c r="BB104" s="1036"/>
      <c r="BC104" s="1038"/>
      <c r="BD104" s="1079"/>
      <c r="BE104" s="1053"/>
      <c r="BF104" s="115"/>
      <c r="BG104" s="115"/>
    </row>
    <row r="105" spans="1:59" s="100" customFormat="1" ht="15" customHeight="1">
      <c r="A105" s="1081"/>
      <c r="B105" s="1084"/>
      <c r="C105" s="1060"/>
      <c r="D105" s="1063"/>
      <c r="E105" s="17"/>
      <c r="F105" s="1066"/>
      <c r="G105" s="1069"/>
      <c r="H105" s="1066"/>
      <c r="I105" s="1069"/>
      <c r="J105" s="1005"/>
      <c r="K105" s="993"/>
      <c r="L105" s="1027"/>
      <c r="M105" s="1030"/>
      <c r="N105" s="993"/>
      <c r="O105" s="1027"/>
      <c r="P105" s="1030"/>
      <c r="Q105" s="1005"/>
      <c r="R105" s="1033"/>
      <c r="S105" s="1030"/>
      <c r="T105" s="1088"/>
      <c r="U105" s="1027"/>
      <c r="V105" s="1030"/>
      <c r="W105" s="1090"/>
      <c r="X105" s="68"/>
      <c r="Y105" s="145" t="s">
        <v>497</v>
      </c>
      <c r="Z105" s="146">
        <v>240500</v>
      </c>
      <c r="AA105" s="1005"/>
      <c r="AB105" s="144">
        <v>2400</v>
      </c>
      <c r="AC105" s="141"/>
      <c r="AD105" s="1086"/>
      <c r="AE105" s="144"/>
      <c r="AF105" s="1005"/>
      <c r="AG105" s="1042"/>
      <c r="AH105" s="1005"/>
      <c r="AI105" s="990"/>
      <c r="AJ105" s="991"/>
      <c r="AK105" s="993"/>
      <c r="AL105" s="1003"/>
      <c r="AM105" s="991"/>
      <c r="AN105" s="999" t="s">
        <v>498</v>
      </c>
      <c r="AO105" s="1001">
        <v>11200</v>
      </c>
      <c r="AP105" s="1003">
        <v>12400</v>
      </c>
      <c r="AQ105" s="1005"/>
      <c r="AR105" s="1042"/>
      <c r="AS105" s="1005"/>
      <c r="AT105" s="1053"/>
      <c r="AU105" s="1005"/>
      <c r="AV105" s="1042"/>
      <c r="AW105" s="1005"/>
      <c r="AX105" s="1045"/>
      <c r="AY105" s="1005"/>
      <c r="AZ105" s="1048"/>
      <c r="BA105" s="1036"/>
      <c r="BB105" s="1036"/>
      <c r="BC105" s="1038"/>
      <c r="BD105" s="1079"/>
      <c r="BE105" s="1053"/>
      <c r="BF105" s="115"/>
      <c r="BG105" s="115"/>
    </row>
    <row r="106" spans="1:59" s="100" customFormat="1" ht="15" customHeight="1">
      <c r="A106" s="1081"/>
      <c r="B106" s="1084"/>
      <c r="C106" s="1060"/>
      <c r="D106" s="1064"/>
      <c r="E106" s="17"/>
      <c r="F106" s="1067"/>
      <c r="G106" s="1070"/>
      <c r="H106" s="1067"/>
      <c r="I106" s="1070"/>
      <c r="J106" s="1005"/>
      <c r="K106" s="1025"/>
      <c r="L106" s="1028"/>
      <c r="M106" s="1031"/>
      <c r="N106" s="1025"/>
      <c r="O106" s="1028"/>
      <c r="P106" s="1031"/>
      <c r="Q106" s="1005"/>
      <c r="R106" s="1034"/>
      <c r="S106" s="1031"/>
      <c r="T106" s="1089"/>
      <c r="U106" s="1028"/>
      <c r="V106" s="1031"/>
      <c r="W106" s="1090"/>
      <c r="X106" s="68"/>
      <c r="Y106" s="145" t="s">
        <v>499</v>
      </c>
      <c r="Z106" s="146">
        <v>257400</v>
      </c>
      <c r="AA106" s="1005"/>
      <c r="AB106" s="144">
        <v>2570</v>
      </c>
      <c r="AC106" s="141"/>
      <c r="AD106" s="1086"/>
      <c r="AE106" s="144"/>
      <c r="AF106" s="1005"/>
      <c r="AG106" s="1042"/>
      <c r="AH106" s="1005"/>
      <c r="AI106" s="990"/>
      <c r="AJ106" s="991"/>
      <c r="AK106" s="993"/>
      <c r="AL106" s="1003"/>
      <c r="AM106" s="991"/>
      <c r="AN106" s="999"/>
      <c r="AO106" s="1001"/>
      <c r="AP106" s="1003"/>
      <c r="AQ106" s="1005"/>
      <c r="AR106" s="1042"/>
      <c r="AS106" s="1005"/>
      <c r="AT106" s="1053"/>
      <c r="AU106" s="1005"/>
      <c r="AV106" s="1042"/>
      <c r="AW106" s="1005"/>
      <c r="AX106" s="1045"/>
      <c r="AY106" s="1005"/>
      <c r="AZ106" s="1048"/>
      <c r="BA106" s="1036"/>
      <c r="BB106" s="1036"/>
      <c r="BC106" s="1038"/>
      <c r="BD106" s="1079"/>
      <c r="BE106" s="1053"/>
      <c r="BF106" s="115"/>
      <c r="BG106" s="115"/>
    </row>
    <row r="107" spans="1:59" s="100" customFormat="1" ht="15" customHeight="1">
      <c r="A107" s="1081"/>
      <c r="B107" s="1084"/>
      <c r="C107" s="1060"/>
      <c r="D107" s="1071" t="s">
        <v>49</v>
      </c>
      <c r="E107" s="17"/>
      <c r="F107" s="1073">
        <v>260660</v>
      </c>
      <c r="G107" s="1076"/>
      <c r="H107" s="1073">
        <v>256030</v>
      </c>
      <c r="I107" s="1076"/>
      <c r="J107" s="1005" t="s">
        <v>326</v>
      </c>
      <c r="K107" s="1018">
        <v>2490</v>
      </c>
      <c r="L107" s="1015"/>
      <c r="M107" s="1009" t="s">
        <v>492</v>
      </c>
      <c r="N107" s="1018">
        <v>2450</v>
      </c>
      <c r="O107" s="1015"/>
      <c r="P107" s="1009" t="s">
        <v>492</v>
      </c>
      <c r="Q107" s="1005" t="s">
        <v>326</v>
      </c>
      <c r="R107" s="1006">
        <v>69110</v>
      </c>
      <c r="S107" s="1009"/>
      <c r="T107" s="1012">
        <v>690</v>
      </c>
      <c r="U107" s="1015"/>
      <c r="V107" s="1009" t="s">
        <v>492</v>
      </c>
      <c r="W107" s="1090"/>
      <c r="X107" s="68"/>
      <c r="Y107" s="145" t="s">
        <v>500</v>
      </c>
      <c r="Z107" s="146">
        <v>291200</v>
      </c>
      <c r="AA107" s="1005"/>
      <c r="AB107" s="144">
        <v>2910</v>
      </c>
      <c r="AC107" s="141"/>
      <c r="AD107" s="1086"/>
      <c r="AE107" s="144"/>
      <c r="AF107" s="1005"/>
      <c r="AG107" s="1042"/>
      <c r="AH107" s="1005"/>
      <c r="AI107" s="1023" t="s">
        <v>501</v>
      </c>
      <c r="AJ107" s="991"/>
      <c r="AK107" s="993"/>
      <c r="AL107" s="1003"/>
      <c r="AM107" s="991"/>
      <c r="AN107" s="999" t="s">
        <v>502</v>
      </c>
      <c r="AO107" s="1001">
        <v>9700</v>
      </c>
      <c r="AP107" s="1003">
        <v>10800</v>
      </c>
      <c r="AQ107" s="1005"/>
      <c r="AR107" s="1042"/>
      <c r="AS107" s="1005"/>
      <c r="AT107" s="1054">
        <v>0.1</v>
      </c>
      <c r="AU107" s="1005"/>
      <c r="AV107" s="1042"/>
      <c r="AW107" s="1005"/>
      <c r="AX107" s="1045"/>
      <c r="AY107" s="1005"/>
      <c r="AZ107" s="1049">
        <v>0.02</v>
      </c>
      <c r="BA107" s="995">
        <v>0.03</v>
      </c>
      <c r="BB107" s="995">
        <v>0.05</v>
      </c>
      <c r="BC107" s="997">
        <v>7.0000000000000007E-2</v>
      </c>
      <c r="BD107" s="1079"/>
      <c r="BE107" s="1054">
        <v>0.82</v>
      </c>
      <c r="BF107" s="115"/>
      <c r="BG107" s="115"/>
    </row>
    <row r="108" spans="1:59" s="100" customFormat="1" ht="15" customHeight="1">
      <c r="A108" s="1081"/>
      <c r="B108" s="1084"/>
      <c r="C108" s="1060"/>
      <c r="D108" s="1063"/>
      <c r="E108" s="17"/>
      <c r="F108" s="1074"/>
      <c r="G108" s="1077"/>
      <c r="H108" s="1074"/>
      <c r="I108" s="1077"/>
      <c r="J108" s="1005"/>
      <c r="K108" s="1019"/>
      <c r="L108" s="1016"/>
      <c r="M108" s="1010"/>
      <c r="N108" s="1019"/>
      <c r="O108" s="1016"/>
      <c r="P108" s="1010"/>
      <c r="Q108" s="1005"/>
      <c r="R108" s="1007"/>
      <c r="S108" s="1010"/>
      <c r="T108" s="1013"/>
      <c r="U108" s="1016"/>
      <c r="V108" s="1010"/>
      <c r="W108" s="1090"/>
      <c r="X108" s="68"/>
      <c r="Y108" s="145" t="s">
        <v>503</v>
      </c>
      <c r="Z108" s="146">
        <v>325000</v>
      </c>
      <c r="AA108" s="1005"/>
      <c r="AB108" s="144">
        <v>3250</v>
      </c>
      <c r="AC108" s="141"/>
      <c r="AD108" s="1086"/>
      <c r="AE108" s="144"/>
      <c r="AF108" s="150"/>
      <c r="AG108" s="1042"/>
      <c r="AH108" s="1005"/>
      <c r="AI108" s="1023"/>
      <c r="AJ108" s="991"/>
      <c r="AK108" s="993"/>
      <c r="AL108" s="1003"/>
      <c r="AM108" s="991"/>
      <c r="AN108" s="999"/>
      <c r="AO108" s="1001"/>
      <c r="AP108" s="1003"/>
      <c r="AQ108" s="1005"/>
      <c r="AR108" s="1042"/>
      <c r="AS108" s="1005"/>
      <c r="AT108" s="1054"/>
      <c r="AU108" s="1005"/>
      <c r="AV108" s="1042"/>
      <c r="AW108" s="1005"/>
      <c r="AX108" s="1045"/>
      <c r="AY108" s="1005"/>
      <c r="AZ108" s="1049"/>
      <c r="BA108" s="995"/>
      <c r="BB108" s="995"/>
      <c r="BC108" s="997"/>
      <c r="BD108" s="1079"/>
      <c r="BE108" s="1054"/>
      <c r="BF108" s="115"/>
      <c r="BG108" s="115"/>
    </row>
    <row r="109" spans="1:59" s="100" customFormat="1" ht="15" customHeight="1">
      <c r="A109" s="1081"/>
      <c r="B109" s="1084"/>
      <c r="C109" s="1060"/>
      <c r="D109" s="1063"/>
      <c r="E109" s="17"/>
      <c r="F109" s="1074"/>
      <c r="G109" s="1077"/>
      <c r="H109" s="1074"/>
      <c r="I109" s="1077"/>
      <c r="J109" s="1005"/>
      <c r="K109" s="1019"/>
      <c r="L109" s="1016"/>
      <c r="M109" s="1010"/>
      <c r="N109" s="1019"/>
      <c r="O109" s="1016"/>
      <c r="P109" s="1010"/>
      <c r="Q109" s="1005"/>
      <c r="R109" s="1007"/>
      <c r="S109" s="1010"/>
      <c r="T109" s="1013"/>
      <c r="U109" s="1016"/>
      <c r="V109" s="1010"/>
      <c r="W109" s="1090"/>
      <c r="X109" s="68"/>
      <c r="Y109" s="145" t="s">
        <v>504</v>
      </c>
      <c r="Z109" s="146">
        <v>358900</v>
      </c>
      <c r="AA109" s="1005"/>
      <c r="AB109" s="144">
        <v>3580</v>
      </c>
      <c r="AC109" s="141"/>
      <c r="AD109" s="1086"/>
      <c r="AE109" s="144"/>
      <c r="AF109" s="150"/>
      <c r="AG109" s="1042"/>
      <c r="AH109" s="1005"/>
      <c r="AI109" s="1023"/>
      <c r="AJ109" s="991"/>
      <c r="AK109" s="993"/>
      <c r="AL109" s="1003"/>
      <c r="AM109" s="991"/>
      <c r="AN109" s="999" t="s">
        <v>505</v>
      </c>
      <c r="AO109" s="1001">
        <v>8700</v>
      </c>
      <c r="AP109" s="1003">
        <v>9700</v>
      </c>
      <c r="AQ109" s="1005"/>
      <c r="AR109" s="1042"/>
      <c r="AS109" s="1005"/>
      <c r="AT109" s="1054"/>
      <c r="AU109" s="1005"/>
      <c r="AV109" s="1042"/>
      <c r="AW109" s="1005"/>
      <c r="AX109" s="1045"/>
      <c r="AY109" s="1005"/>
      <c r="AZ109" s="1049"/>
      <c r="BA109" s="995"/>
      <c r="BB109" s="995"/>
      <c r="BC109" s="997"/>
      <c r="BD109" s="1079"/>
      <c r="BE109" s="1054"/>
      <c r="BF109" s="115"/>
      <c r="BG109" s="115"/>
    </row>
    <row r="110" spans="1:59" s="100" customFormat="1" ht="15" customHeight="1">
      <c r="A110" s="1081"/>
      <c r="B110" s="1085"/>
      <c r="C110" s="1061"/>
      <c r="D110" s="1072"/>
      <c r="E110" s="17"/>
      <c r="F110" s="1075"/>
      <c r="G110" s="1078"/>
      <c r="H110" s="1075"/>
      <c r="I110" s="1078"/>
      <c r="J110" s="1005"/>
      <c r="K110" s="1020"/>
      <c r="L110" s="1017"/>
      <c r="M110" s="1011"/>
      <c r="N110" s="1020"/>
      <c r="O110" s="1017"/>
      <c r="P110" s="1011"/>
      <c r="Q110" s="1005"/>
      <c r="R110" s="1008"/>
      <c r="S110" s="1011"/>
      <c r="T110" s="1014"/>
      <c r="U110" s="1017"/>
      <c r="V110" s="1011"/>
      <c r="W110" s="1090"/>
      <c r="X110" s="68"/>
      <c r="Y110" s="145" t="s">
        <v>506</v>
      </c>
      <c r="Z110" s="146">
        <v>392700</v>
      </c>
      <c r="AA110" s="1005"/>
      <c r="AB110" s="144">
        <v>3920</v>
      </c>
      <c r="AC110" s="141"/>
      <c r="AD110" s="1086"/>
      <c r="AE110" s="144" t="s">
        <v>507</v>
      </c>
      <c r="AF110" s="150"/>
      <c r="AG110" s="1043"/>
      <c r="AH110" s="1005"/>
      <c r="AI110" s="1024"/>
      <c r="AJ110" s="991"/>
      <c r="AK110" s="994"/>
      <c r="AL110" s="1004"/>
      <c r="AM110" s="991"/>
      <c r="AN110" s="1000"/>
      <c r="AO110" s="1002"/>
      <c r="AP110" s="1004"/>
      <c r="AQ110" s="1005"/>
      <c r="AR110" s="1043"/>
      <c r="AS110" s="1005"/>
      <c r="AT110" s="1055"/>
      <c r="AU110" s="1005"/>
      <c r="AV110" s="1043"/>
      <c r="AW110" s="1005"/>
      <c r="AX110" s="1046"/>
      <c r="AY110" s="1005"/>
      <c r="AZ110" s="1050"/>
      <c r="BA110" s="996"/>
      <c r="BB110" s="996"/>
      <c r="BC110" s="998"/>
      <c r="BD110" s="1079"/>
      <c r="BE110" s="1055"/>
      <c r="BF110" s="115"/>
      <c r="BG110" s="115"/>
    </row>
    <row r="111" spans="1:59" s="100" customFormat="1" ht="15" customHeight="1">
      <c r="A111" s="1081"/>
      <c r="B111" s="1056" t="s">
        <v>330</v>
      </c>
      <c r="C111" s="1059" t="s">
        <v>179</v>
      </c>
      <c r="D111" s="1062" t="s">
        <v>325</v>
      </c>
      <c r="E111" s="17"/>
      <c r="F111" s="1065">
        <v>150510</v>
      </c>
      <c r="G111" s="1068">
        <v>219620</v>
      </c>
      <c r="H111" s="1065">
        <v>147590</v>
      </c>
      <c r="I111" s="1068">
        <v>216700</v>
      </c>
      <c r="J111" s="1005" t="s">
        <v>326</v>
      </c>
      <c r="K111" s="992">
        <v>1390</v>
      </c>
      <c r="L111" s="1026">
        <v>2080</v>
      </c>
      <c r="M111" s="1029" t="s">
        <v>492</v>
      </c>
      <c r="N111" s="992">
        <v>1360</v>
      </c>
      <c r="O111" s="1026">
        <v>2050</v>
      </c>
      <c r="P111" s="1029" t="s">
        <v>492</v>
      </c>
      <c r="Q111" s="1005" t="s">
        <v>326</v>
      </c>
      <c r="R111" s="1032">
        <v>138230</v>
      </c>
      <c r="S111" s="1029">
        <v>69110</v>
      </c>
      <c r="T111" s="1087">
        <v>1380</v>
      </c>
      <c r="U111" s="1026">
        <v>690</v>
      </c>
      <c r="V111" s="1029" t="s">
        <v>492</v>
      </c>
      <c r="W111" s="1090"/>
      <c r="X111" s="68"/>
      <c r="Y111" s="145" t="s">
        <v>508</v>
      </c>
      <c r="Z111" s="146">
        <v>426500</v>
      </c>
      <c r="AA111" s="1005"/>
      <c r="AB111" s="144">
        <v>4260</v>
      </c>
      <c r="AC111" s="141"/>
      <c r="AD111" s="1086"/>
      <c r="AE111" s="147" t="s">
        <v>509</v>
      </c>
      <c r="AF111" s="1005" t="s">
        <v>326</v>
      </c>
      <c r="AG111" s="1041">
        <v>30230</v>
      </c>
      <c r="AH111" s="1005" t="s">
        <v>326</v>
      </c>
      <c r="AI111" s="989">
        <v>240</v>
      </c>
      <c r="AJ111" s="991" t="s">
        <v>326</v>
      </c>
      <c r="AK111" s="992">
        <v>1900</v>
      </c>
      <c r="AL111" s="1021">
        <v>2100</v>
      </c>
      <c r="AM111" s="991" t="s">
        <v>326</v>
      </c>
      <c r="AN111" s="1022" t="s">
        <v>495</v>
      </c>
      <c r="AO111" s="1051">
        <v>25700</v>
      </c>
      <c r="AP111" s="1021">
        <v>28600</v>
      </c>
      <c r="AQ111" s="1005" t="s">
        <v>496</v>
      </c>
      <c r="AR111" s="1041">
        <v>1290</v>
      </c>
      <c r="AS111" s="1005" t="s">
        <v>496</v>
      </c>
      <c r="AT111" s="1052" t="s">
        <v>327</v>
      </c>
      <c r="AU111" s="1005" t="s">
        <v>496</v>
      </c>
      <c r="AV111" s="1041">
        <v>21140</v>
      </c>
      <c r="AW111" s="1005" t="s">
        <v>326</v>
      </c>
      <c r="AX111" s="1044">
        <v>210</v>
      </c>
      <c r="AY111" s="1005" t="s">
        <v>496</v>
      </c>
      <c r="AZ111" s="1047" t="s">
        <v>328</v>
      </c>
      <c r="BA111" s="1035" t="s">
        <v>328</v>
      </c>
      <c r="BB111" s="1035" t="s">
        <v>328</v>
      </c>
      <c r="BC111" s="1037" t="s">
        <v>328</v>
      </c>
      <c r="BD111" s="117"/>
      <c r="BE111" s="1039" t="s">
        <v>516</v>
      </c>
      <c r="BF111" s="115"/>
      <c r="BG111" s="115"/>
    </row>
    <row r="112" spans="1:59" s="100" customFormat="1" ht="15" customHeight="1">
      <c r="A112" s="1081"/>
      <c r="B112" s="1057"/>
      <c r="C112" s="1060"/>
      <c r="D112" s="1063"/>
      <c r="E112" s="17"/>
      <c r="F112" s="1066"/>
      <c r="G112" s="1069"/>
      <c r="H112" s="1066"/>
      <c r="I112" s="1069"/>
      <c r="J112" s="1005"/>
      <c r="K112" s="993"/>
      <c r="L112" s="1027"/>
      <c r="M112" s="1030"/>
      <c r="N112" s="993"/>
      <c r="O112" s="1027"/>
      <c r="P112" s="1030"/>
      <c r="Q112" s="1005"/>
      <c r="R112" s="1033"/>
      <c r="S112" s="1030"/>
      <c r="T112" s="1088"/>
      <c r="U112" s="1027"/>
      <c r="V112" s="1030"/>
      <c r="W112" s="1090"/>
      <c r="X112" s="68"/>
      <c r="Y112" s="145" t="s">
        <v>510</v>
      </c>
      <c r="Z112" s="146">
        <v>460400</v>
      </c>
      <c r="AA112" s="1005"/>
      <c r="AB112" s="144">
        <v>4600</v>
      </c>
      <c r="AC112" s="141"/>
      <c r="AD112" s="1086"/>
      <c r="AE112" s="144"/>
      <c r="AF112" s="1005"/>
      <c r="AG112" s="1042"/>
      <c r="AH112" s="1005"/>
      <c r="AI112" s="990"/>
      <c r="AJ112" s="991"/>
      <c r="AK112" s="993"/>
      <c r="AL112" s="1003"/>
      <c r="AM112" s="991"/>
      <c r="AN112" s="999"/>
      <c r="AO112" s="1001"/>
      <c r="AP112" s="1003"/>
      <c r="AQ112" s="1005"/>
      <c r="AR112" s="1042"/>
      <c r="AS112" s="1005"/>
      <c r="AT112" s="1053"/>
      <c r="AU112" s="1005"/>
      <c r="AV112" s="1042"/>
      <c r="AW112" s="1005"/>
      <c r="AX112" s="1045"/>
      <c r="AY112" s="1005"/>
      <c r="AZ112" s="1048"/>
      <c r="BA112" s="1036"/>
      <c r="BB112" s="1036"/>
      <c r="BC112" s="1038"/>
      <c r="BD112" s="117"/>
      <c r="BE112" s="1040"/>
      <c r="BF112" s="115"/>
      <c r="BG112" s="115"/>
    </row>
    <row r="113" spans="1:59" s="100" customFormat="1" ht="15" customHeight="1">
      <c r="A113" s="1081"/>
      <c r="B113" s="1057"/>
      <c r="C113" s="1060"/>
      <c r="D113" s="1063"/>
      <c r="E113" s="17"/>
      <c r="F113" s="1066"/>
      <c r="G113" s="1069"/>
      <c r="H113" s="1066"/>
      <c r="I113" s="1069"/>
      <c r="J113" s="1005"/>
      <c r="K113" s="993"/>
      <c r="L113" s="1027"/>
      <c r="M113" s="1030"/>
      <c r="N113" s="993"/>
      <c r="O113" s="1027"/>
      <c r="P113" s="1030"/>
      <c r="Q113" s="1005"/>
      <c r="R113" s="1033"/>
      <c r="S113" s="1030"/>
      <c r="T113" s="1088"/>
      <c r="U113" s="1027"/>
      <c r="V113" s="1030"/>
      <c r="W113" s="1090"/>
      <c r="X113" s="68"/>
      <c r="Y113" s="145" t="s">
        <v>511</v>
      </c>
      <c r="Z113" s="146">
        <v>494200</v>
      </c>
      <c r="AA113" s="1005"/>
      <c r="AB113" s="144">
        <v>4940</v>
      </c>
      <c r="AC113" s="141"/>
      <c r="AD113" s="1086"/>
      <c r="AE113" s="144"/>
      <c r="AF113" s="1005"/>
      <c r="AG113" s="1042"/>
      <c r="AH113" s="1005"/>
      <c r="AI113" s="990"/>
      <c r="AJ113" s="991"/>
      <c r="AK113" s="993"/>
      <c r="AL113" s="1003"/>
      <c r="AM113" s="991"/>
      <c r="AN113" s="999" t="s">
        <v>498</v>
      </c>
      <c r="AO113" s="1001">
        <v>14200</v>
      </c>
      <c r="AP113" s="1003">
        <v>15700</v>
      </c>
      <c r="AQ113" s="1005"/>
      <c r="AR113" s="1042"/>
      <c r="AS113" s="1005"/>
      <c r="AT113" s="1053"/>
      <c r="AU113" s="1005"/>
      <c r="AV113" s="1042"/>
      <c r="AW113" s="1005"/>
      <c r="AX113" s="1045"/>
      <c r="AY113" s="1005"/>
      <c r="AZ113" s="1048"/>
      <c r="BA113" s="1036"/>
      <c r="BB113" s="1036"/>
      <c r="BC113" s="1038"/>
      <c r="BD113" s="117"/>
      <c r="BE113" s="153" t="s">
        <v>517</v>
      </c>
      <c r="BF113" s="115"/>
      <c r="BG113" s="115"/>
    </row>
    <row r="114" spans="1:59" s="100" customFormat="1" ht="15" customHeight="1">
      <c r="A114" s="1081"/>
      <c r="B114" s="1057"/>
      <c r="C114" s="1060"/>
      <c r="D114" s="1064"/>
      <c r="E114" s="17"/>
      <c r="F114" s="1067"/>
      <c r="G114" s="1070"/>
      <c r="H114" s="1067"/>
      <c r="I114" s="1070"/>
      <c r="J114" s="1005"/>
      <c r="K114" s="1025"/>
      <c r="L114" s="1028"/>
      <c r="M114" s="1031"/>
      <c r="N114" s="1025"/>
      <c r="O114" s="1028"/>
      <c r="P114" s="1031"/>
      <c r="Q114" s="1005"/>
      <c r="R114" s="1034"/>
      <c r="S114" s="1031"/>
      <c r="T114" s="1089"/>
      <c r="U114" s="1028"/>
      <c r="V114" s="1031"/>
      <c r="W114" s="1090"/>
      <c r="X114" s="68"/>
      <c r="Y114" s="145" t="s">
        <v>512</v>
      </c>
      <c r="Z114" s="146">
        <v>528000</v>
      </c>
      <c r="AA114" s="1005"/>
      <c r="AB114" s="144">
        <v>5280</v>
      </c>
      <c r="AC114" s="141"/>
      <c r="AD114" s="1086"/>
      <c r="AE114" s="144"/>
      <c r="AF114" s="1005"/>
      <c r="AG114" s="1042"/>
      <c r="AH114" s="1005"/>
      <c r="AI114" s="990"/>
      <c r="AJ114" s="991"/>
      <c r="AK114" s="993"/>
      <c r="AL114" s="1003"/>
      <c r="AM114" s="991"/>
      <c r="AN114" s="999"/>
      <c r="AO114" s="1001"/>
      <c r="AP114" s="1003"/>
      <c r="AQ114" s="1005"/>
      <c r="AR114" s="1042"/>
      <c r="AS114" s="1005"/>
      <c r="AT114" s="1053"/>
      <c r="AU114" s="1005"/>
      <c r="AV114" s="1042"/>
      <c r="AW114" s="1005"/>
      <c r="AX114" s="1045"/>
      <c r="AY114" s="1005"/>
      <c r="AZ114" s="1048"/>
      <c r="BA114" s="1036"/>
      <c r="BB114" s="1036"/>
      <c r="BC114" s="1038"/>
      <c r="BD114" s="117"/>
      <c r="BE114" s="154">
        <v>0.8</v>
      </c>
      <c r="BF114" s="115"/>
      <c r="BG114" s="115"/>
    </row>
    <row r="115" spans="1:59" s="100" customFormat="1" ht="15" customHeight="1">
      <c r="A115" s="1081"/>
      <c r="B115" s="1057"/>
      <c r="C115" s="1060"/>
      <c r="D115" s="1071" t="s">
        <v>49</v>
      </c>
      <c r="E115" s="17"/>
      <c r="F115" s="1073">
        <v>219620</v>
      </c>
      <c r="G115" s="1076"/>
      <c r="H115" s="1073">
        <v>216700</v>
      </c>
      <c r="I115" s="1076"/>
      <c r="J115" s="1005" t="s">
        <v>326</v>
      </c>
      <c r="K115" s="1018">
        <v>2080</v>
      </c>
      <c r="L115" s="1015"/>
      <c r="M115" s="1009" t="s">
        <v>492</v>
      </c>
      <c r="N115" s="1018">
        <v>2050</v>
      </c>
      <c r="O115" s="1015"/>
      <c r="P115" s="1009" t="s">
        <v>492</v>
      </c>
      <c r="Q115" s="1005" t="s">
        <v>326</v>
      </c>
      <c r="R115" s="1006">
        <v>69110</v>
      </c>
      <c r="S115" s="1009"/>
      <c r="T115" s="1012">
        <v>690</v>
      </c>
      <c r="U115" s="1015"/>
      <c r="V115" s="1009" t="s">
        <v>492</v>
      </c>
      <c r="W115" s="1090"/>
      <c r="X115" s="68"/>
      <c r="Y115" s="145" t="s">
        <v>331</v>
      </c>
      <c r="Z115" s="146">
        <v>561900</v>
      </c>
      <c r="AA115" s="1005"/>
      <c r="AB115" s="144">
        <v>5610</v>
      </c>
      <c r="AC115" s="141"/>
      <c r="AD115" s="1086"/>
      <c r="AE115" s="144"/>
      <c r="AF115" s="1005"/>
      <c r="AG115" s="1042"/>
      <c r="AH115" s="1005"/>
      <c r="AI115" s="1023" t="s">
        <v>501</v>
      </c>
      <c r="AJ115" s="991"/>
      <c r="AK115" s="993"/>
      <c r="AL115" s="1003"/>
      <c r="AM115" s="991"/>
      <c r="AN115" s="999" t="s">
        <v>502</v>
      </c>
      <c r="AO115" s="1001">
        <v>12300</v>
      </c>
      <c r="AP115" s="1003">
        <v>13700</v>
      </c>
      <c r="AQ115" s="1005"/>
      <c r="AR115" s="1042"/>
      <c r="AS115" s="1005"/>
      <c r="AT115" s="1054">
        <v>0.09</v>
      </c>
      <c r="AU115" s="1005"/>
      <c r="AV115" s="1042"/>
      <c r="AW115" s="1005"/>
      <c r="AX115" s="1045"/>
      <c r="AY115" s="1005"/>
      <c r="AZ115" s="1049">
        <v>0.02</v>
      </c>
      <c r="BA115" s="995">
        <v>0.03</v>
      </c>
      <c r="BB115" s="995">
        <v>0.05</v>
      </c>
      <c r="BC115" s="997">
        <v>7.0000000000000007E-2</v>
      </c>
      <c r="BD115" s="117"/>
      <c r="BE115" s="153" t="s">
        <v>518</v>
      </c>
      <c r="BF115" s="115"/>
      <c r="BG115" s="115"/>
    </row>
    <row r="116" spans="1:59" s="100" customFormat="1" ht="15" customHeight="1">
      <c r="A116" s="1081"/>
      <c r="B116" s="1057"/>
      <c r="C116" s="1060"/>
      <c r="D116" s="1063"/>
      <c r="E116" s="17"/>
      <c r="F116" s="1074"/>
      <c r="G116" s="1077"/>
      <c r="H116" s="1074"/>
      <c r="I116" s="1077"/>
      <c r="J116" s="1005"/>
      <c r="K116" s="1019"/>
      <c r="L116" s="1016"/>
      <c r="M116" s="1010"/>
      <c r="N116" s="1019"/>
      <c r="O116" s="1016"/>
      <c r="P116" s="1010"/>
      <c r="Q116" s="1005"/>
      <c r="R116" s="1007"/>
      <c r="S116" s="1010"/>
      <c r="T116" s="1013"/>
      <c r="U116" s="1016"/>
      <c r="V116" s="1010"/>
      <c r="W116" s="68"/>
      <c r="X116" s="68"/>
      <c r="Y116" s="145" t="s">
        <v>513</v>
      </c>
      <c r="Z116" s="146">
        <v>595700</v>
      </c>
      <c r="AA116" s="1005"/>
      <c r="AB116" s="144">
        <v>5950</v>
      </c>
      <c r="AC116" s="141"/>
      <c r="AD116" s="1086"/>
      <c r="AE116" s="144"/>
      <c r="AF116" s="152"/>
      <c r="AG116" s="1042"/>
      <c r="AH116" s="1005"/>
      <c r="AI116" s="1023"/>
      <c r="AJ116" s="991"/>
      <c r="AK116" s="993"/>
      <c r="AL116" s="1003"/>
      <c r="AM116" s="991"/>
      <c r="AN116" s="999"/>
      <c r="AO116" s="1001"/>
      <c r="AP116" s="1003"/>
      <c r="AQ116" s="1005"/>
      <c r="AR116" s="1042"/>
      <c r="AS116" s="1005"/>
      <c r="AT116" s="1054"/>
      <c r="AU116" s="1005"/>
      <c r="AV116" s="1042"/>
      <c r="AW116" s="1005"/>
      <c r="AX116" s="1045"/>
      <c r="AY116" s="1005"/>
      <c r="AZ116" s="1049"/>
      <c r="BA116" s="995"/>
      <c r="BB116" s="995"/>
      <c r="BC116" s="997"/>
      <c r="BD116" s="117"/>
      <c r="BE116" s="154">
        <v>0.75</v>
      </c>
      <c r="BF116" s="115"/>
      <c r="BG116" s="115"/>
    </row>
    <row r="117" spans="1:59" s="100" customFormat="1" ht="15" customHeight="1">
      <c r="A117" s="1081"/>
      <c r="B117" s="1057"/>
      <c r="C117" s="1060"/>
      <c r="D117" s="1063"/>
      <c r="E117" s="17"/>
      <c r="F117" s="1074"/>
      <c r="G117" s="1077"/>
      <c r="H117" s="1074"/>
      <c r="I117" s="1077"/>
      <c r="J117" s="1005"/>
      <c r="K117" s="1019"/>
      <c r="L117" s="1016"/>
      <c r="M117" s="1010"/>
      <c r="N117" s="1019"/>
      <c r="O117" s="1016"/>
      <c r="P117" s="1010"/>
      <c r="Q117" s="1005"/>
      <c r="R117" s="1007"/>
      <c r="S117" s="1010"/>
      <c r="T117" s="1013"/>
      <c r="U117" s="1016"/>
      <c r="V117" s="1010"/>
      <c r="W117" s="68"/>
      <c r="X117" s="68"/>
      <c r="Y117" s="145" t="s">
        <v>514</v>
      </c>
      <c r="Z117" s="146">
        <v>629500</v>
      </c>
      <c r="AA117" s="1005"/>
      <c r="AB117" s="144">
        <v>6290</v>
      </c>
      <c r="AC117" s="141"/>
      <c r="AD117" s="1086"/>
      <c r="AE117" s="144"/>
      <c r="AF117" s="152"/>
      <c r="AG117" s="1042"/>
      <c r="AH117" s="1005"/>
      <c r="AI117" s="1023"/>
      <c r="AJ117" s="991"/>
      <c r="AK117" s="993"/>
      <c r="AL117" s="1003"/>
      <c r="AM117" s="991"/>
      <c r="AN117" s="999" t="s">
        <v>505</v>
      </c>
      <c r="AO117" s="1001">
        <v>11000</v>
      </c>
      <c r="AP117" s="1003">
        <v>12300</v>
      </c>
      <c r="AQ117" s="1005"/>
      <c r="AR117" s="1042"/>
      <c r="AS117" s="1005"/>
      <c r="AT117" s="1054"/>
      <c r="AU117" s="1005"/>
      <c r="AV117" s="1042"/>
      <c r="AW117" s="1005"/>
      <c r="AX117" s="1045"/>
      <c r="AY117" s="1005"/>
      <c r="AZ117" s="1049"/>
      <c r="BA117" s="995"/>
      <c r="BB117" s="995"/>
      <c r="BC117" s="997"/>
      <c r="BD117" s="117"/>
      <c r="BE117" s="153" t="s">
        <v>519</v>
      </c>
      <c r="BF117" s="115"/>
      <c r="BG117" s="115"/>
    </row>
    <row r="118" spans="1:59" s="100" customFormat="1" ht="15" customHeight="1">
      <c r="A118" s="1082"/>
      <c r="B118" s="1058"/>
      <c r="C118" s="1061"/>
      <c r="D118" s="1072"/>
      <c r="E118" s="17"/>
      <c r="F118" s="1075"/>
      <c r="G118" s="1078"/>
      <c r="H118" s="1075"/>
      <c r="I118" s="1078"/>
      <c r="J118" s="1005"/>
      <c r="K118" s="1020"/>
      <c r="L118" s="1017"/>
      <c r="M118" s="1011"/>
      <c r="N118" s="1020"/>
      <c r="O118" s="1017"/>
      <c r="P118" s="1011"/>
      <c r="Q118" s="1005"/>
      <c r="R118" s="1008"/>
      <c r="S118" s="1011"/>
      <c r="T118" s="1014"/>
      <c r="U118" s="1017"/>
      <c r="V118" s="1011"/>
      <c r="W118" s="68"/>
      <c r="X118" s="68"/>
      <c r="Y118" s="148" t="s">
        <v>515</v>
      </c>
      <c r="Z118" s="149">
        <v>663400</v>
      </c>
      <c r="AA118" s="1005"/>
      <c r="AB118" s="151">
        <v>6630</v>
      </c>
      <c r="AC118" s="141"/>
      <c r="AD118" s="1086"/>
      <c r="AE118" s="151"/>
      <c r="AF118" s="152"/>
      <c r="AG118" s="1043"/>
      <c r="AH118" s="1005"/>
      <c r="AI118" s="1024"/>
      <c r="AJ118" s="991"/>
      <c r="AK118" s="994"/>
      <c r="AL118" s="1004"/>
      <c r="AM118" s="991"/>
      <c r="AN118" s="1000"/>
      <c r="AO118" s="1002"/>
      <c r="AP118" s="1004"/>
      <c r="AQ118" s="1005"/>
      <c r="AR118" s="1043"/>
      <c r="AS118" s="1005"/>
      <c r="AT118" s="1055"/>
      <c r="AU118" s="1005"/>
      <c r="AV118" s="1043"/>
      <c r="AW118" s="1005"/>
      <c r="AX118" s="1046"/>
      <c r="AY118" s="1005"/>
      <c r="AZ118" s="1050"/>
      <c r="BA118" s="996"/>
      <c r="BB118" s="996"/>
      <c r="BC118" s="998"/>
      <c r="BD118" s="117"/>
      <c r="BE118" s="155">
        <v>0.7</v>
      </c>
      <c r="BF118" s="115"/>
      <c r="BG118" s="115"/>
    </row>
    <row r="119" spans="1:59" s="100" customFormat="1" ht="15" customHeight="1">
      <c r="A119" s="1080" t="s">
        <v>186</v>
      </c>
      <c r="B119" s="1083" t="s">
        <v>324</v>
      </c>
      <c r="C119" s="1059" t="s">
        <v>179</v>
      </c>
      <c r="D119" s="1062" t="s">
        <v>325</v>
      </c>
      <c r="E119" s="17"/>
      <c r="F119" s="1065">
        <v>187590</v>
      </c>
      <c r="G119" s="1068">
        <v>254920</v>
      </c>
      <c r="H119" s="1065">
        <v>182960</v>
      </c>
      <c r="I119" s="1068">
        <v>250290</v>
      </c>
      <c r="J119" s="1005" t="s">
        <v>326</v>
      </c>
      <c r="K119" s="992">
        <v>1760</v>
      </c>
      <c r="L119" s="1026">
        <v>2430</v>
      </c>
      <c r="M119" s="1029" t="s">
        <v>492</v>
      </c>
      <c r="N119" s="992">
        <v>1720</v>
      </c>
      <c r="O119" s="1026">
        <v>2390</v>
      </c>
      <c r="P119" s="1029" t="s">
        <v>492</v>
      </c>
      <c r="Q119" s="1005" t="s">
        <v>326</v>
      </c>
      <c r="R119" s="1032">
        <v>134660</v>
      </c>
      <c r="S119" s="1029">
        <v>67330</v>
      </c>
      <c r="T119" s="1087">
        <v>1340</v>
      </c>
      <c r="U119" s="1026">
        <v>670</v>
      </c>
      <c r="V119" s="1029" t="s">
        <v>492</v>
      </c>
      <c r="W119" s="1090" t="s">
        <v>326</v>
      </c>
      <c r="X119" s="68"/>
      <c r="Y119" s="1091" t="s">
        <v>493</v>
      </c>
      <c r="Z119" s="1092"/>
      <c r="AA119" s="1005" t="s">
        <v>326</v>
      </c>
      <c r="AB119" s="142"/>
      <c r="AC119" s="141"/>
      <c r="AD119" s="1086" t="s">
        <v>494</v>
      </c>
      <c r="AE119" s="142"/>
      <c r="AF119" s="1005" t="s">
        <v>326</v>
      </c>
      <c r="AG119" s="1041">
        <v>44780</v>
      </c>
      <c r="AH119" s="1005" t="s">
        <v>326</v>
      </c>
      <c r="AI119" s="989">
        <v>390</v>
      </c>
      <c r="AJ119" s="991" t="s">
        <v>326</v>
      </c>
      <c r="AK119" s="992">
        <v>3000</v>
      </c>
      <c r="AL119" s="1021">
        <v>3300</v>
      </c>
      <c r="AM119" s="991" t="s">
        <v>326</v>
      </c>
      <c r="AN119" s="1022" t="s">
        <v>495</v>
      </c>
      <c r="AO119" s="1051">
        <v>20300</v>
      </c>
      <c r="AP119" s="1021">
        <v>22600</v>
      </c>
      <c r="AQ119" s="1005" t="s">
        <v>496</v>
      </c>
      <c r="AR119" s="1041">
        <v>2050</v>
      </c>
      <c r="AS119" s="1005" t="s">
        <v>496</v>
      </c>
      <c r="AT119" s="1052" t="s">
        <v>327</v>
      </c>
      <c r="AU119" s="1005" t="s">
        <v>496</v>
      </c>
      <c r="AV119" s="1041">
        <v>32330</v>
      </c>
      <c r="AW119" s="1005" t="s">
        <v>326</v>
      </c>
      <c r="AX119" s="1044">
        <v>320</v>
      </c>
      <c r="AY119" s="1005" t="s">
        <v>496</v>
      </c>
      <c r="AZ119" s="1047" t="s">
        <v>328</v>
      </c>
      <c r="BA119" s="1035" t="s">
        <v>328</v>
      </c>
      <c r="BB119" s="1035" t="s">
        <v>328</v>
      </c>
      <c r="BC119" s="1037" t="s">
        <v>328</v>
      </c>
      <c r="BD119" s="1079"/>
      <c r="BE119" s="1052" t="s">
        <v>329</v>
      </c>
      <c r="BF119" s="115"/>
      <c r="BG119" s="115"/>
    </row>
    <row r="120" spans="1:59" s="100" customFormat="1" ht="15" customHeight="1">
      <c r="A120" s="1081"/>
      <c r="B120" s="1084"/>
      <c r="C120" s="1060"/>
      <c r="D120" s="1063"/>
      <c r="E120" s="17"/>
      <c r="F120" s="1066"/>
      <c r="G120" s="1069"/>
      <c r="H120" s="1066"/>
      <c r="I120" s="1069"/>
      <c r="J120" s="1005"/>
      <c r="K120" s="993"/>
      <c r="L120" s="1027"/>
      <c r="M120" s="1030"/>
      <c r="N120" s="993"/>
      <c r="O120" s="1027"/>
      <c r="P120" s="1030"/>
      <c r="Q120" s="1005"/>
      <c r="R120" s="1033"/>
      <c r="S120" s="1030"/>
      <c r="T120" s="1088"/>
      <c r="U120" s="1027"/>
      <c r="V120" s="1030"/>
      <c r="W120" s="1090"/>
      <c r="X120" s="68"/>
      <c r="Y120" s="1019"/>
      <c r="Z120" s="1093"/>
      <c r="AA120" s="1005"/>
      <c r="AB120" s="144"/>
      <c r="AC120" s="141"/>
      <c r="AD120" s="1086"/>
      <c r="AE120" s="144"/>
      <c r="AF120" s="1005"/>
      <c r="AG120" s="1042"/>
      <c r="AH120" s="1005"/>
      <c r="AI120" s="990"/>
      <c r="AJ120" s="991"/>
      <c r="AK120" s="993"/>
      <c r="AL120" s="1003"/>
      <c r="AM120" s="991"/>
      <c r="AN120" s="999"/>
      <c r="AO120" s="1001"/>
      <c r="AP120" s="1003"/>
      <c r="AQ120" s="1005"/>
      <c r="AR120" s="1042"/>
      <c r="AS120" s="1005"/>
      <c r="AT120" s="1053"/>
      <c r="AU120" s="1005"/>
      <c r="AV120" s="1042"/>
      <c r="AW120" s="1005"/>
      <c r="AX120" s="1045"/>
      <c r="AY120" s="1005"/>
      <c r="AZ120" s="1048"/>
      <c r="BA120" s="1036"/>
      <c r="BB120" s="1036"/>
      <c r="BC120" s="1038"/>
      <c r="BD120" s="1079"/>
      <c r="BE120" s="1053"/>
      <c r="BF120" s="115"/>
      <c r="BG120" s="115"/>
    </row>
    <row r="121" spans="1:59" s="100" customFormat="1" ht="15" customHeight="1">
      <c r="A121" s="1081"/>
      <c r="B121" s="1084"/>
      <c r="C121" s="1060"/>
      <c r="D121" s="1063"/>
      <c r="E121" s="17"/>
      <c r="F121" s="1066"/>
      <c r="G121" s="1069"/>
      <c r="H121" s="1066"/>
      <c r="I121" s="1069"/>
      <c r="J121" s="1005"/>
      <c r="K121" s="993"/>
      <c r="L121" s="1027"/>
      <c r="M121" s="1030"/>
      <c r="N121" s="993"/>
      <c r="O121" s="1027"/>
      <c r="P121" s="1030"/>
      <c r="Q121" s="1005"/>
      <c r="R121" s="1033"/>
      <c r="S121" s="1030"/>
      <c r="T121" s="1088"/>
      <c r="U121" s="1027"/>
      <c r="V121" s="1030"/>
      <c r="W121" s="1090"/>
      <c r="X121" s="68"/>
      <c r="Y121" s="145" t="s">
        <v>497</v>
      </c>
      <c r="Z121" s="146">
        <v>235500</v>
      </c>
      <c r="AA121" s="1005"/>
      <c r="AB121" s="144">
        <v>2350</v>
      </c>
      <c r="AC121" s="141"/>
      <c r="AD121" s="1086"/>
      <c r="AE121" s="144"/>
      <c r="AF121" s="1005"/>
      <c r="AG121" s="1042"/>
      <c r="AH121" s="1005"/>
      <c r="AI121" s="990"/>
      <c r="AJ121" s="991"/>
      <c r="AK121" s="993"/>
      <c r="AL121" s="1003"/>
      <c r="AM121" s="991"/>
      <c r="AN121" s="999" t="s">
        <v>498</v>
      </c>
      <c r="AO121" s="1001">
        <v>11200</v>
      </c>
      <c r="AP121" s="1003">
        <v>12400</v>
      </c>
      <c r="AQ121" s="1005"/>
      <c r="AR121" s="1042"/>
      <c r="AS121" s="1005"/>
      <c r="AT121" s="1053"/>
      <c r="AU121" s="1005"/>
      <c r="AV121" s="1042"/>
      <c r="AW121" s="1005"/>
      <c r="AX121" s="1045"/>
      <c r="AY121" s="1005"/>
      <c r="AZ121" s="1048"/>
      <c r="BA121" s="1036"/>
      <c r="BB121" s="1036"/>
      <c r="BC121" s="1038"/>
      <c r="BD121" s="1079"/>
      <c r="BE121" s="1053"/>
      <c r="BF121" s="115"/>
      <c r="BG121" s="115"/>
    </row>
    <row r="122" spans="1:59" s="100" customFormat="1" ht="15" customHeight="1">
      <c r="A122" s="1081"/>
      <c r="B122" s="1084"/>
      <c r="C122" s="1060"/>
      <c r="D122" s="1064"/>
      <c r="E122" s="17"/>
      <c r="F122" s="1067"/>
      <c r="G122" s="1070"/>
      <c r="H122" s="1067"/>
      <c r="I122" s="1070"/>
      <c r="J122" s="1005"/>
      <c r="K122" s="1025"/>
      <c r="L122" s="1028"/>
      <c r="M122" s="1031"/>
      <c r="N122" s="1025"/>
      <c r="O122" s="1028"/>
      <c r="P122" s="1031"/>
      <c r="Q122" s="1005"/>
      <c r="R122" s="1034"/>
      <c r="S122" s="1031"/>
      <c r="T122" s="1089"/>
      <c r="U122" s="1028"/>
      <c r="V122" s="1031"/>
      <c r="W122" s="1090"/>
      <c r="X122" s="68"/>
      <c r="Y122" s="145" t="s">
        <v>499</v>
      </c>
      <c r="Z122" s="146">
        <v>252100</v>
      </c>
      <c r="AA122" s="1005"/>
      <c r="AB122" s="144">
        <v>2520</v>
      </c>
      <c r="AC122" s="141"/>
      <c r="AD122" s="1086"/>
      <c r="AE122" s="144"/>
      <c r="AF122" s="1005"/>
      <c r="AG122" s="1042"/>
      <c r="AH122" s="1005"/>
      <c r="AI122" s="990"/>
      <c r="AJ122" s="991"/>
      <c r="AK122" s="993"/>
      <c r="AL122" s="1003"/>
      <c r="AM122" s="991"/>
      <c r="AN122" s="999"/>
      <c r="AO122" s="1001"/>
      <c r="AP122" s="1003"/>
      <c r="AQ122" s="1005"/>
      <c r="AR122" s="1042"/>
      <c r="AS122" s="1005"/>
      <c r="AT122" s="1053"/>
      <c r="AU122" s="1005"/>
      <c r="AV122" s="1042"/>
      <c r="AW122" s="1005"/>
      <c r="AX122" s="1045"/>
      <c r="AY122" s="1005"/>
      <c r="AZ122" s="1048"/>
      <c r="BA122" s="1036"/>
      <c r="BB122" s="1036"/>
      <c r="BC122" s="1038"/>
      <c r="BD122" s="1079"/>
      <c r="BE122" s="1053"/>
      <c r="BF122" s="115"/>
      <c r="BG122" s="115"/>
    </row>
    <row r="123" spans="1:59" s="100" customFormat="1" ht="15" customHeight="1">
      <c r="A123" s="1081"/>
      <c r="B123" s="1084"/>
      <c r="C123" s="1060"/>
      <c r="D123" s="1071" t="s">
        <v>49</v>
      </c>
      <c r="E123" s="17"/>
      <c r="F123" s="1073">
        <v>254920</v>
      </c>
      <c r="G123" s="1076"/>
      <c r="H123" s="1073">
        <v>250290</v>
      </c>
      <c r="I123" s="1076"/>
      <c r="J123" s="1005" t="s">
        <v>326</v>
      </c>
      <c r="K123" s="1018">
        <v>2430</v>
      </c>
      <c r="L123" s="1015"/>
      <c r="M123" s="1009" t="s">
        <v>492</v>
      </c>
      <c r="N123" s="1018">
        <v>2390</v>
      </c>
      <c r="O123" s="1015"/>
      <c r="P123" s="1009" t="s">
        <v>492</v>
      </c>
      <c r="Q123" s="1005" t="s">
        <v>326</v>
      </c>
      <c r="R123" s="1006">
        <v>67330</v>
      </c>
      <c r="S123" s="1009"/>
      <c r="T123" s="1012">
        <v>670</v>
      </c>
      <c r="U123" s="1015"/>
      <c r="V123" s="1009" t="s">
        <v>492</v>
      </c>
      <c r="W123" s="1090"/>
      <c r="X123" s="68"/>
      <c r="Y123" s="145" t="s">
        <v>500</v>
      </c>
      <c r="Z123" s="146">
        <v>285300</v>
      </c>
      <c r="AA123" s="1005"/>
      <c r="AB123" s="144">
        <v>2850</v>
      </c>
      <c r="AC123" s="141"/>
      <c r="AD123" s="1086"/>
      <c r="AE123" s="144"/>
      <c r="AF123" s="1005"/>
      <c r="AG123" s="1042"/>
      <c r="AH123" s="1005"/>
      <c r="AI123" s="1023" t="s">
        <v>501</v>
      </c>
      <c r="AJ123" s="991"/>
      <c r="AK123" s="993"/>
      <c r="AL123" s="1003"/>
      <c r="AM123" s="991"/>
      <c r="AN123" s="999" t="s">
        <v>502</v>
      </c>
      <c r="AO123" s="1001">
        <v>9700</v>
      </c>
      <c r="AP123" s="1003">
        <v>10800</v>
      </c>
      <c r="AQ123" s="1005"/>
      <c r="AR123" s="1042"/>
      <c r="AS123" s="1005"/>
      <c r="AT123" s="1054">
        <v>0.1</v>
      </c>
      <c r="AU123" s="1005"/>
      <c r="AV123" s="1042"/>
      <c r="AW123" s="1005"/>
      <c r="AX123" s="1045"/>
      <c r="AY123" s="1005"/>
      <c r="AZ123" s="1049">
        <v>0.02</v>
      </c>
      <c r="BA123" s="995">
        <v>0.03</v>
      </c>
      <c r="BB123" s="995">
        <v>0.05</v>
      </c>
      <c r="BC123" s="997">
        <v>7.0000000000000007E-2</v>
      </c>
      <c r="BD123" s="1079"/>
      <c r="BE123" s="1054">
        <v>0.82</v>
      </c>
      <c r="BF123" s="115"/>
      <c r="BG123" s="115"/>
    </row>
    <row r="124" spans="1:59" s="100" customFormat="1" ht="15" customHeight="1">
      <c r="A124" s="1081"/>
      <c r="B124" s="1084"/>
      <c r="C124" s="1060"/>
      <c r="D124" s="1063"/>
      <c r="E124" s="17"/>
      <c r="F124" s="1074"/>
      <c r="G124" s="1077"/>
      <c r="H124" s="1074"/>
      <c r="I124" s="1077"/>
      <c r="J124" s="1005"/>
      <c r="K124" s="1019"/>
      <c r="L124" s="1016"/>
      <c r="M124" s="1010"/>
      <c r="N124" s="1019"/>
      <c r="O124" s="1016"/>
      <c r="P124" s="1010"/>
      <c r="Q124" s="1005"/>
      <c r="R124" s="1007"/>
      <c r="S124" s="1010"/>
      <c r="T124" s="1013"/>
      <c r="U124" s="1016"/>
      <c r="V124" s="1010"/>
      <c r="W124" s="1090"/>
      <c r="X124" s="68"/>
      <c r="Y124" s="145" t="s">
        <v>503</v>
      </c>
      <c r="Z124" s="146">
        <v>318600</v>
      </c>
      <c r="AA124" s="1005"/>
      <c r="AB124" s="144">
        <v>3180</v>
      </c>
      <c r="AC124" s="141"/>
      <c r="AD124" s="1086"/>
      <c r="AE124" s="144"/>
      <c r="AF124" s="150"/>
      <c r="AG124" s="1042"/>
      <c r="AH124" s="1005"/>
      <c r="AI124" s="1023"/>
      <c r="AJ124" s="991"/>
      <c r="AK124" s="993"/>
      <c r="AL124" s="1003"/>
      <c r="AM124" s="991"/>
      <c r="AN124" s="999"/>
      <c r="AO124" s="1001"/>
      <c r="AP124" s="1003"/>
      <c r="AQ124" s="1005"/>
      <c r="AR124" s="1042"/>
      <c r="AS124" s="1005"/>
      <c r="AT124" s="1054"/>
      <c r="AU124" s="1005"/>
      <c r="AV124" s="1042"/>
      <c r="AW124" s="1005"/>
      <c r="AX124" s="1045"/>
      <c r="AY124" s="1005"/>
      <c r="AZ124" s="1049"/>
      <c r="BA124" s="995"/>
      <c r="BB124" s="995"/>
      <c r="BC124" s="997"/>
      <c r="BD124" s="1079"/>
      <c r="BE124" s="1054"/>
      <c r="BF124" s="115"/>
      <c r="BG124" s="115"/>
    </row>
    <row r="125" spans="1:59" s="100" customFormat="1" ht="15" customHeight="1">
      <c r="A125" s="1081"/>
      <c r="B125" s="1084"/>
      <c r="C125" s="1060"/>
      <c r="D125" s="1063"/>
      <c r="E125" s="17"/>
      <c r="F125" s="1074"/>
      <c r="G125" s="1077"/>
      <c r="H125" s="1074"/>
      <c r="I125" s="1077"/>
      <c r="J125" s="1005"/>
      <c r="K125" s="1019"/>
      <c r="L125" s="1016"/>
      <c r="M125" s="1010"/>
      <c r="N125" s="1019"/>
      <c r="O125" s="1016"/>
      <c r="P125" s="1010"/>
      <c r="Q125" s="1005"/>
      <c r="R125" s="1007"/>
      <c r="S125" s="1010"/>
      <c r="T125" s="1013"/>
      <c r="U125" s="1016"/>
      <c r="V125" s="1010"/>
      <c r="W125" s="1090"/>
      <c r="X125" s="68"/>
      <c r="Y125" s="145" t="s">
        <v>504</v>
      </c>
      <c r="Z125" s="146">
        <v>351800</v>
      </c>
      <c r="AA125" s="1005"/>
      <c r="AB125" s="144">
        <v>3510</v>
      </c>
      <c r="AC125" s="141"/>
      <c r="AD125" s="1086"/>
      <c r="AE125" s="144"/>
      <c r="AF125" s="150"/>
      <c r="AG125" s="1042"/>
      <c r="AH125" s="1005"/>
      <c r="AI125" s="1023"/>
      <c r="AJ125" s="991"/>
      <c r="AK125" s="993"/>
      <c r="AL125" s="1003"/>
      <c r="AM125" s="991"/>
      <c r="AN125" s="999" t="s">
        <v>505</v>
      </c>
      <c r="AO125" s="1001">
        <v>8700</v>
      </c>
      <c r="AP125" s="1003">
        <v>9700</v>
      </c>
      <c r="AQ125" s="1005"/>
      <c r="AR125" s="1042"/>
      <c r="AS125" s="1005"/>
      <c r="AT125" s="1054"/>
      <c r="AU125" s="1005"/>
      <c r="AV125" s="1042"/>
      <c r="AW125" s="1005"/>
      <c r="AX125" s="1045"/>
      <c r="AY125" s="1005"/>
      <c r="AZ125" s="1049"/>
      <c r="BA125" s="995"/>
      <c r="BB125" s="995"/>
      <c r="BC125" s="997"/>
      <c r="BD125" s="1079"/>
      <c r="BE125" s="1054"/>
      <c r="BF125" s="115"/>
      <c r="BG125" s="115"/>
    </row>
    <row r="126" spans="1:59" s="100" customFormat="1" ht="15" customHeight="1">
      <c r="A126" s="1081"/>
      <c r="B126" s="1085"/>
      <c r="C126" s="1061"/>
      <c r="D126" s="1072"/>
      <c r="E126" s="17"/>
      <c r="F126" s="1075"/>
      <c r="G126" s="1078"/>
      <c r="H126" s="1075"/>
      <c r="I126" s="1078"/>
      <c r="J126" s="1005"/>
      <c r="K126" s="1020"/>
      <c r="L126" s="1017"/>
      <c r="M126" s="1011"/>
      <c r="N126" s="1020"/>
      <c r="O126" s="1017"/>
      <c r="P126" s="1011"/>
      <c r="Q126" s="1005"/>
      <c r="R126" s="1008"/>
      <c r="S126" s="1011"/>
      <c r="T126" s="1014"/>
      <c r="U126" s="1017"/>
      <c r="V126" s="1011"/>
      <c r="W126" s="1090"/>
      <c r="X126" s="68"/>
      <c r="Y126" s="145" t="s">
        <v>506</v>
      </c>
      <c r="Z126" s="146">
        <v>385100</v>
      </c>
      <c r="AA126" s="1005"/>
      <c r="AB126" s="144">
        <v>3850</v>
      </c>
      <c r="AC126" s="141"/>
      <c r="AD126" s="1086"/>
      <c r="AE126" s="144" t="s">
        <v>507</v>
      </c>
      <c r="AF126" s="150"/>
      <c r="AG126" s="1043"/>
      <c r="AH126" s="1005"/>
      <c r="AI126" s="1024"/>
      <c r="AJ126" s="991"/>
      <c r="AK126" s="994"/>
      <c r="AL126" s="1004"/>
      <c r="AM126" s="991"/>
      <c r="AN126" s="1000"/>
      <c r="AO126" s="1002"/>
      <c r="AP126" s="1004"/>
      <c r="AQ126" s="1005"/>
      <c r="AR126" s="1043"/>
      <c r="AS126" s="1005"/>
      <c r="AT126" s="1055"/>
      <c r="AU126" s="1005"/>
      <c r="AV126" s="1043"/>
      <c r="AW126" s="1005"/>
      <c r="AX126" s="1046"/>
      <c r="AY126" s="1005"/>
      <c r="AZ126" s="1050"/>
      <c r="BA126" s="996"/>
      <c r="BB126" s="996"/>
      <c r="BC126" s="998"/>
      <c r="BD126" s="1079"/>
      <c r="BE126" s="1055"/>
      <c r="BF126" s="115"/>
      <c r="BG126" s="115"/>
    </row>
    <row r="127" spans="1:59" s="100" customFormat="1" ht="15" customHeight="1">
      <c r="A127" s="1081"/>
      <c r="B127" s="1056" t="s">
        <v>330</v>
      </c>
      <c r="C127" s="1059" t="s">
        <v>179</v>
      </c>
      <c r="D127" s="1062" t="s">
        <v>325</v>
      </c>
      <c r="E127" s="17"/>
      <c r="F127" s="1065">
        <v>147350</v>
      </c>
      <c r="G127" s="1068">
        <v>214680</v>
      </c>
      <c r="H127" s="1065">
        <v>144430</v>
      </c>
      <c r="I127" s="1068">
        <v>211760</v>
      </c>
      <c r="J127" s="1005" t="s">
        <v>326</v>
      </c>
      <c r="K127" s="992">
        <v>1360</v>
      </c>
      <c r="L127" s="1026">
        <v>2030</v>
      </c>
      <c r="M127" s="1029" t="s">
        <v>492</v>
      </c>
      <c r="N127" s="992">
        <v>1330</v>
      </c>
      <c r="O127" s="1026">
        <v>2000</v>
      </c>
      <c r="P127" s="1029" t="s">
        <v>492</v>
      </c>
      <c r="Q127" s="1005" t="s">
        <v>326</v>
      </c>
      <c r="R127" s="1032">
        <v>134660</v>
      </c>
      <c r="S127" s="1029">
        <v>67330</v>
      </c>
      <c r="T127" s="1087">
        <v>1340</v>
      </c>
      <c r="U127" s="1026">
        <v>670</v>
      </c>
      <c r="V127" s="1029" t="s">
        <v>492</v>
      </c>
      <c r="W127" s="1090"/>
      <c r="X127" s="68"/>
      <c r="Y127" s="145" t="s">
        <v>508</v>
      </c>
      <c r="Z127" s="146">
        <v>418300</v>
      </c>
      <c r="AA127" s="1005"/>
      <c r="AB127" s="144">
        <v>4180</v>
      </c>
      <c r="AC127" s="141"/>
      <c r="AD127" s="1086"/>
      <c r="AE127" s="147" t="s">
        <v>509</v>
      </c>
      <c r="AF127" s="1005" t="s">
        <v>326</v>
      </c>
      <c r="AG127" s="1041">
        <v>30230</v>
      </c>
      <c r="AH127" s="1005" t="s">
        <v>326</v>
      </c>
      <c r="AI127" s="989">
        <v>240</v>
      </c>
      <c r="AJ127" s="991" t="s">
        <v>326</v>
      </c>
      <c r="AK127" s="992">
        <v>1900</v>
      </c>
      <c r="AL127" s="1021">
        <v>2100</v>
      </c>
      <c r="AM127" s="991" t="s">
        <v>326</v>
      </c>
      <c r="AN127" s="1022" t="s">
        <v>495</v>
      </c>
      <c r="AO127" s="1051">
        <v>25700</v>
      </c>
      <c r="AP127" s="1021">
        <v>28600</v>
      </c>
      <c r="AQ127" s="1005" t="s">
        <v>496</v>
      </c>
      <c r="AR127" s="1041">
        <v>1290</v>
      </c>
      <c r="AS127" s="1005" t="s">
        <v>496</v>
      </c>
      <c r="AT127" s="1052" t="s">
        <v>327</v>
      </c>
      <c r="AU127" s="1005" t="s">
        <v>496</v>
      </c>
      <c r="AV127" s="1041">
        <v>20420</v>
      </c>
      <c r="AW127" s="1005" t="s">
        <v>326</v>
      </c>
      <c r="AX127" s="1044">
        <v>200</v>
      </c>
      <c r="AY127" s="1005" t="s">
        <v>496</v>
      </c>
      <c r="AZ127" s="1047" t="s">
        <v>328</v>
      </c>
      <c r="BA127" s="1035" t="s">
        <v>328</v>
      </c>
      <c r="BB127" s="1035" t="s">
        <v>328</v>
      </c>
      <c r="BC127" s="1037" t="s">
        <v>328</v>
      </c>
      <c r="BD127" s="117"/>
      <c r="BE127" s="1039" t="s">
        <v>516</v>
      </c>
      <c r="BF127" s="115"/>
      <c r="BG127" s="115"/>
    </row>
    <row r="128" spans="1:59" s="100" customFormat="1" ht="15" customHeight="1">
      <c r="A128" s="1081"/>
      <c r="B128" s="1057"/>
      <c r="C128" s="1060"/>
      <c r="D128" s="1063"/>
      <c r="E128" s="17"/>
      <c r="F128" s="1066"/>
      <c r="G128" s="1069"/>
      <c r="H128" s="1066"/>
      <c r="I128" s="1069"/>
      <c r="J128" s="1005"/>
      <c r="K128" s="993"/>
      <c r="L128" s="1027"/>
      <c r="M128" s="1030"/>
      <c r="N128" s="993"/>
      <c r="O128" s="1027"/>
      <c r="P128" s="1030"/>
      <c r="Q128" s="1005"/>
      <c r="R128" s="1033"/>
      <c r="S128" s="1030"/>
      <c r="T128" s="1088"/>
      <c r="U128" s="1027"/>
      <c r="V128" s="1030"/>
      <c r="W128" s="1090"/>
      <c r="X128" s="68"/>
      <c r="Y128" s="145" t="s">
        <v>510</v>
      </c>
      <c r="Z128" s="146">
        <v>451600</v>
      </c>
      <c r="AA128" s="1005"/>
      <c r="AB128" s="144">
        <v>4510</v>
      </c>
      <c r="AC128" s="141"/>
      <c r="AD128" s="1086"/>
      <c r="AE128" s="144"/>
      <c r="AF128" s="1005"/>
      <c r="AG128" s="1042"/>
      <c r="AH128" s="1005"/>
      <c r="AI128" s="990"/>
      <c r="AJ128" s="991"/>
      <c r="AK128" s="993"/>
      <c r="AL128" s="1003"/>
      <c r="AM128" s="991"/>
      <c r="AN128" s="999"/>
      <c r="AO128" s="1001"/>
      <c r="AP128" s="1003"/>
      <c r="AQ128" s="1005"/>
      <c r="AR128" s="1042"/>
      <c r="AS128" s="1005"/>
      <c r="AT128" s="1053"/>
      <c r="AU128" s="1005"/>
      <c r="AV128" s="1042"/>
      <c r="AW128" s="1005"/>
      <c r="AX128" s="1045"/>
      <c r="AY128" s="1005"/>
      <c r="AZ128" s="1048"/>
      <c r="BA128" s="1036"/>
      <c r="BB128" s="1036"/>
      <c r="BC128" s="1038"/>
      <c r="BD128" s="117"/>
      <c r="BE128" s="1040"/>
      <c r="BF128" s="115"/>
      <c r="BG128" s="115"/>
    </row>
    <row r="129" spans="1:59" s="100" customFormat="1" ht="15" customHeight="1">
      <c r="A129" s="1081"/>
      <c r="B129" s="1057"/>
      <c r="C129" s="1060"/>
      <c r="D129" s="1063"/>
      <c r="E129" s="17"/>
      <c r="F129" s="1066"/>
      <c r="G129" s="1069"/>
      <c r="H129" s="1066"/>
      <c r="I129" s="1069"/>
      <c r="J129" s="1005"/>
      <c r="K129" s="993"/>
      <c r="L129" s="1027"/>
      <c r="M129" s="1030"/>
      <c r="N129" s="993"/>
      <c r="O129" s="1027"/>
      <c r="P129" s="1030"/>
      <c r="Q129" s="1005"/>
      <c r="R129" s="1033"/>
      <c r="S129" s="1030"/>
      <c r="T129" s="1088"/>
      <c r="U129" s="1027"/>
      <c r="V129" s="1030"/>
      <c r="W129" s="1090"/>
      <c r="X129" s="68"/>
      <c r="Y129" s="145" t="s">
        <v>511</v>
      </c>
      <c r="Z129" s="146">
        <v>484800</v>
      </c>
      <c r="AA129" s="1005"/>
      <c r="AB129" s="144">
        <v>4840</v>
      </c>
      <c r="AC129" s="141"/>
      <c r="AD129" s="1086"/>
      <c r="AE129" s="144"/>
      <c r="AF129" s="1005"/>
      <c r="AG129" s="1042"/>
      <c r="AH129" s="1005"/>
      <c r="AI129" s="990"/>
      <c r="AJ129" s="991"/>
      <c r="AK129" s="993"/>
      <c r="AL129" s="1003"/>
      <c r="AM129" s="991"/>
      <c r="AN129" s="999" t="s">
        <v>498</v>
      </c>
      <c r="AO129" s="1001">
        <v>14200</v>
      </c>
      <c r="AP129" s="1003">
        <v>15700</v>
      </c>
      <c r="AQ129" s="1005"/>
      <c r="AR129" s="1042"/>
      <c r="AS129" s="1005"/>
      <c r="AT129" s="1053"/>
      <c r="AU129" s="1005"/>
      <c r="AV129" s="1042"/>
      <c r="AW129" s="1005"/>
      <c r="AX129" s="1045"/>
      <c r="AY129" s="1005"/>
      <c r="AZ129" s="1048"/>
      <c r="BA129" s="1036"/>
      <c r="BB129" s="1036"/>
      <c r="BC129" s="1038"/>
      <c r="BD129" s="117"/>
      <c r="BE129" s="153" t="s">
        <v>517</v>
      </c>
      <c r="BF129" s="115"/>
      <c r="BG129" s="115"/>
    </row>
    <row r="130" spans="1:59" s="100" customFormat="1" ht="15" customHeight="1">
      <c r="A130" s="1081"/>
      <c r="B130" s="1057"/>
      <c r="C130" s="1060"/>
      <c r="D130" s="1064"/>
      <c r="E130" s="17"/>
      <c r="F130" s="1067"/>
      <c r="G130" s="1070"/>
      <c r="H130" s="1067"/>
      <c r="I130" s="1070"/>
      <c r="J130" s="1005"/>
      <c r="K130" s="1025"/>
      <c r="L130" s="1028"/>
      <c r="M130" s="1031"/>
      <c r="N130" s="1025"/>
      <c r="O130" s="1028"/>
      <c r="P130" s="1031"/>
      <c r="Q130" s="1005"/>
      <c r="R130" s="1034"/>
      <c r="S130" s="1031"/>
      <c r="T130" s="1089"/>
      <c r="U130" s="1028"/>
      <c r="V130" s="1031"/>
      <c r="W130" s="1090"/>
      <c r="X130" s="68"/>
      <c r="Y130" s="145" t="s">
        <v>512</v>
      </c>
      <c r="Z130" s="146">
        <v>518100</v>
      </c>
      <c r="AA130" s="1005"/>
      <c r="AB130" s="144">
        <v>5180</v>
      </c>
      <c r="AC130" s="141"/>
      <c r="AD130" s="1086"/>
      <c r="AE130" s="144"/>
      <c r="AF130" s="1005"/>
      <c r="AG130" s="1042"/>
      <c r="AH130" s="1005"/>
      <c r="AI130" s="990"/>
      <c r="AJ130" s="991"/>
      <c r="AK130" s="993"/>
      <c r="AL130" s="1003"/>
      <c r="AM130" s="991"/>
      <c r="AN130" s="999"/>
      <c r="AO130" s="1001"/>
      <c r="AP130" s="1003"/>
      <c r="AQ130" s="1005"/>
      <c r="AR130" s="1042"/>
      <c r="AS130" s="1005"/>
      <c r="AT130" s="1053"/>
      <c r="AU130" s="1005"/>
      <c r="AV130" s="1042"/>
      <c r="AW130" s="1005"/>
      <c r="AX130" s="1045"/>
      <c r="AY130" s="1005"/>
      <c r="AZ130" s="1048"/>
      <c r="BA130" s="1036"/>
      <c r="BB130" s="1036"/>
      <c r="BC130" s="1038"/>
      <c r="BD130" s="117"/>
      <c r="BE130" s="154">
        <v>0.8</v>
      </c>
      <c r="BF130" s="115"/>
      <c r="BG130" s="115"/>
    </row>
    <row r="131" spans="1:59" s="100" customFormat="1" ht="15" customHeight="1">
      <c r="A131" s="1081"/>
      <c r="B131" s="1057"/>
      <c r="C131" s="1060"/>
      <c r="D131" s="1071" t="s">
        <v>49</v>
      </c>
      <c r="E131" s="17"/>
      <c r="F131" s="1073">
        <v>214680</v>
      </c>
      <c r="G131" s="1076"/>
      <c r="H131" s="1073">
        <v>211760</v>
      </c>
      <c r="I131" s="1076"/>
      <c r="J131" s="1005" t="s">
        <v>326</v>
      </c>
      <c r="K131" s="1018">
        <v>2030</v>
      </c>
      <c r="L131" s="1015"/>
      <c r="M131" s="1009" t="s">
        <v>492</v>
      </c>
      <c r="N131" s="1018">
        <v>2000</v>
      </c>
      <c r="O131" s="1015"/>
      <c r="P131" s="1009" t="s">
        <v>492</v>
      </c>
      <c r="Q131" s="1005" t="s">
        <v>326</v>
      </c>
      <c r="R131" s="1006">
        <v>67330</v>
      </c>
      <c r="S131" s="1009"/>
      <c r="T131" s="1012">
        <v>670</v>
      </c>
      <c r="U131" s="1015"/>
      <c r="V131" s="1009" t="s">
        <v>492</v>
      </c>
      <c r="W131" s="1090"/>
      <c r="X131" s="68"/>
      <c r="Y131" s="145" t="s">
        <v>331</v>
      </c>
      <c r="Z131" s="146">
        <v>551300</v>
      </c>
      <c r="AA131" s="1005"/>
      <c r="AB131" s="144">
        <v>5510</v>
      </c>
      <c r="AC131" s="141"/>
      <c r="AD131" s="1086"/>
      <c r="AE131" s="144"/>
      <c r="AF131" s="1005"/>
      <c r="AG131" s="1042"/>
      <c r="AH131" s="1005"/>
      <c r="AI131" s="1023" t="s">
        <v>501</v>
      </c>
      <c r="AJ131" s="991"/>
      <c r="AK131" s="993"/>
      <c r="AL131" s="1003"/>
      <c r="AM131" s="991"/>
      <c r="AN131" s="999" t="s">
        <v>502</v>
      </c>
      <c r="AO131" s="1001">
        <v>12300</v>
      </c>
      <c r="AP131" s="1003">
        <v>13700</v>
      </c>
      <c r="AQ131" s="1005"/>
      <c r="AR131" s="1042"/>
      <c r="AS131" s="1005"/>
      <c r="AT131" s="1054">
        <v>0.09</v>
      </c>
      <c r="AU131" s="1005"/>
      <c r="AV131" s="1042"/>
      <c r="AW131" s="1005"/>
      <c r="AX131" s="1045"/>
      <c r="AY131" s="1005"/>
      <c r="AZ131" s="1049">
        <v>0.02</v>
      </c>
      <c r="BA131" s="995">
        <v>0.03</v>
      </c>
      <c r="BB131" s="995">
        <v>0.05</v>
      </c>
      <c r="BC131" s="997">
        <v>7.0000000000000007E-2</v>
      </c>
      <c r="BD131" s="117"/>
      <c r="BE131" s="153" t="s">
        <v>518</v>
      </c>
      <c r="BF131" s="115"/>
      <c r="BG131" s="115"/>
    </row>
    <row r="132" spans="1:59" s="100" customFormat="1" ht="15" customHeight="1">
      <c r="A132" s="1081"/>
      <c r="B132" s="1057"/>
      <c r="C132" s="1060"/>
      <c r="D132" s="1063"/>
      <c r="E132" s="17"/>
      <c r="F132" s="1074"/>
      <c r="G132" s="1077"/>
      <c r="H132" s="1074"/>
      <c r="I132" s="1077"/>
      <c r="J132" s="1005"/>
      <c r="K132" s="1019"/>
      <c r="L132" s="1016"/>
      <c r="M132" s="1010"/>
      <c r="N132" s="1019"/>
      <c r="O132" s="1016"/>
      <c r="P132" s="1010"/>
      <c r="Q132" s="1005"/>
      <c r="R132" s="1007"/>
      <c r="S132" s="1010"/>
      <c r="T132" s="1013"/>
      <c r="U132" s="1016"/>
      <c r="V132" s="1010"/>
      <c r="W132" s="68"/>
      <c r="X132" s="68"/>
      <c r="Y132" s="145" t="s">
        <v>513</v>
      </c>
      <c r="Z132" s="146">
        <v>584600</v>
      </c>
      <c r="AA132" s="1005"/>
      <c r="AB132" s="144">
        <v>5840</v>
      </c>
      <c r="AC132" s="141"/>
      <c r="AD132" s="1086"/>
      <c r="AE132" s="144"/>
      <c r="AF132" s="152"/>
      <c r="AG132" s="1042"/>
      <c r="AH132" s="1005"/>
      <c r="AI132" s="1023"/>
      <c r="AJ132" s="991"/>
      <c r="AK132" s="993"/>
      <c r="AL132" s="1003"/>
      <c r="AM132" s="991"/>
      <c r="AN132" s="999"/>
      <c r="AO132" s="1001"/>
      <c r="AP132" s="1003"/>
      <c r="AQ132" s="1005"/>
      <c r="AR132" s="1042"/>
      <c r="AS132" s="1005"/>
      <c r="AT132" s="1054"/>
      <c r="AU132" s="1005"/>
      <c r="AV132" s="1042"/>
      <c r="AW132" s="1005"/>
      <c r="AX132" s="1045"/>
      <c r="AY132" s="1005"/>
      <c r="AZ132" s="1049"/>
      <c r="BA132" s="995"/>
      <c r="BB132" s="995"/>
      <c r="BC132" s="997"/>
      <c r="BD132" s="117"/>
      <c r="BE132" s="154">
        <v>0.75</v>
      </c>
      <c r="BF132" s="115"/>
      <c r="BG132" s="115"/>
    </row>
    <row r="133" spans="1:59" s="100" customFormat="1" ht="15" customHeight="1">
      <c r="A133" s="1081"/>
      <c r="B133" s="1057"/>
      <c r="C133" s="1060"/>
      <c r="D133" s="1063"/>
      <c r="E133" s="17"/>
      <c r="F133" s="1074"/>
      <c r="G133" s="1077"/>
      <c r="H133" s="1074"/>
      <c r="I133" s="1077"/>
      <c r="J133" s="1005"/>
      <c r="K133" s="1019"/>
      <c r="L133" s="1016"/>
      <c r="M133" s="1010"/>
      <c r="N133" s="1019"/>
      <c r="O133" s="1016"/>
      <c r="P133" s="1010"/>
      <c r="Q133" s="1005"/>
      <c r="R133" s="1007"/>
      <c r="S133" s="1010"/>
      <c r="T133" s="1013"/>
      <c r="U133" s="1016"/>
      <c r="V133" s="1010"/>
      <c r="W133" s="68"/>
      <c r="X133" s="68"/>
      <c r="Y133" s="145" t="s">
        <v>514</v>
      </c>
      <c r="Z133" s="146">
        <v>617800</v>
      </c>
      <c r="AA133" s="1005"/>
      <c r="AB133" s="144">
        <v>6170</v>
      </c>
      <c r="AC133" s="141"/>
      <c r="AD133" s="1086"/>
      <c r="AE133" s="144"/>
      <c r="AF133" s="152"/>
      <c r="AG133" s="1042"/>
      <c r="AH133" s="1005"/>
      <c r="AI133" s="1023"/>
      <c r="AJ133" s="991"/>
      <c r="AK133" s="993"/>
      <c r="AL133" s="1003"/>
      <c r="AM133" s="991"/>
      <c r="AN133" s="999" t="s">
        <v>505</v>
      </c>
      <c r="AO133" s="1001">
        <v>11000</v>
      </c>
      <c r="AP133" s="1003">
        <v>12300</v>
      </c>
      <c r="AQ133" s="1005"/>
      <c r="AR133" s="1042"/>
      <c r="AS133" s="1005"/>
      <c r="AT133" s="1054"/>
      <c r="AU133" s="1005"/>
      <c r="AV133" s="1042"/>
      <c r="AW133" s="1005"/>
      <c r="AX133" s="1045"/>
      <c r="AY133" s="1005"/>
      <c r="AZ133" s="1049"/>
      <c r="BA133" s="995"/>
      <c r="BB133" s="995"/>
      <c r="BC133" s="997"/>
      <c r="BD133" s="117"/>
      <c r="BE133" s="153" t="s">
        <v>519</v>
      </c>
      <c r="BF133" s="115"/>
      <c r="BG133" s="115"/>
    </row>
    <row r="134" spans="1:59" s="100" customFormat="1" ht="15" customHeight="1">
      <c r="A134" s="1082"/>
      <c r="B134" s="1058"/>
      <c r="C134" s="1061"/>
      <c r="D134" s="1072"/>
      <c r="E134" s="17"/>
      <c r="F134" s="1075"/>
      <c r="G134" s="1078"/>
      <c r="H134" s="1075"/>
      <c r="I134" s="1078"/>
      <c r="J134" s="1005"/>
      <c r="K134" s="1020"/>
      <c r="L134" s="1017"/>
      <c r="M134" s="1011"/>
      <c r="N134" s="1020"/>
      <c r="O134" s="1017"/>
      <c r="P134" s="1011"/>
      <c r="Q134" s="1005"/>
      <c r="R134" s="1008"/>
      <c r="S134" s="1011"/>
      <c r="T134" s="1014"/>
      <c r="U134" s="1017"/>
      <c r="V134" s="1011"/>
      <c r="W134" s="68"/>
      <c r="X134" s="68"/>
      <c r="Y134" s="148" t="s">
        <v>515</v>
      </c>
      <c r="Z134" s="149">
        <v>651100</v>
      </c>
      <c r="AA134" s="1005"/>
      <c r="AB134" s="151">
        <v>6510</v>
      </c>
      <c r="AC134" s="141"/>
      <c r="AD134" s="1086"/>
      <c r="AE134" s="151"/>
      <c r="AF134" s="152"/>
      <c r="AG134" s="1043"/>
      <c r="AH134" s="1005"/>
      <c r="AI134" s="1024"/>
      <c r="AJ134" s="991"/>
      <c r="AK134" s="994"/>
      <c r="AL134" s="1004"/>
      <c r="AM134" s="991"/>
      <c r="AN134" s="1000"/>
      <c r="AO134" s="1002"/>
      <c r="AP134" s="1004"/>
      <c r="AQ134" s="1005"/>
      <c r="AR134" s="1043"/>
      <c r="AS134" s="1005"/>
      <c r="AT134" s="1055"/>
      <c r="AU134" s="1005"/>
      <c r="AV134" s="1043"/>
      <c r="AW134" s="1005"/>
      <c r="AX134" s="1046"/>
      <c r="AY134" s="1005"/>
      <c r="AZ134" s="1050"/>
      <c r="BA134" s="996"/>
      <c r="BB134" s="996"/>
      <c r="BC134" s="998"/>
      <c r="BD134" s="117"/>
      <c r="BE134" s="155">
        <v>0.7</v>
      </c>
      <c r="BF134" s="115"/>
      <c r="BG134" s="115"/>
    </row>
    <row r="135" spans="1:59">
      <c r="T135" s="18"/>
      <c r="U135" s="18"/>
      <c r="V135" s="18"/>
      <c r="AG135" s="109"/>
      <c r="AI135" s="18"/>
      <c r="AR135" s="109"/>
      <c r="AT135" s="109"/>
      <c r="AZ135" s="109"/>
      <c r="BA135" s="109"/>
      <c r="BB135" s="109"/>
      <c r="BC135" s="109"/>
      <c r="BE135" s="109"/>
    </row>
  </sheetData>
  <sheetProtection selectLockedCells="1" selectUnlockedCells="1"/>
  <autoFilter ref="A4:WWQ115"/>
  <mergeCells count="1348">
    <mergeCell ref="A1:A4"/>
    <mergeCell ref="B1:B4"/>
    <mergeCell ref="C1:C4"/>
    <mergeCell ref="D1:D4"/>
    <mergeCell ref="F1:I1"/>
    <mergeCell ref="K1:P1"/>
    <mergeCell ref="AE3:AE4"/>
    <mergeCell ref="AI3:AI4"/>
    <mergeCell ref="AK3:AL3"/>
    <mergeCell ref="AO3:AP3"/>
    <mergeCell ref="AT1:AT4"/>
    <mergeCell ref="AV1:AX2"/>
    <mergeCell ref="AZ1:BC1"/>
    <mergeCell ref="BE1:BE4"/>
    <mergeCell ref="F2:G2"/>
    <mergeCell ref="H2:I2"/>
    <mergeCell ref="K2:M2"/>
    <mergeCell ref="N2:P2"/>
    <mergeCell ref="AZ2:AZ4"/>
    <mergeCell ref="BA2:BA4"/>
    <mergeCell ref="R1:V2"/>
    <mergeCell ref="Y1:AE2"/>
    <mergeCell ref="AG1:AI2"/>
    <mergeCell ref="AK1:AL2"/>
    <mergeCell ref="AN1:AP2"/>
    <mergeCell ref="AR1:AR4"/>
    <mergeCell ref="J7:J10"/>
    <mergeCell ref="K7:K10"/>
    <mergeCell ref="L7:L10"/>
    <mergeCell ref="M7:M10"/>
    <mergeCell ref="N7:N10"/>
    <mergeCell ref="O7:O10"/>
    <mergeCell ref="AV5:AX5"/>
    <mergeCell ref="AZ5:BC5"/>
    <mergeCell ref="A7:A22"/>
    <mergeCell ref="B7:B14"/>
    <mergeCell ref="C7:C14"/>
    <mergeCell ref="D7:D10"/>
    <mergeCell ref="F7:F10"/>
    <mergeCell ref="G7:G10"/>
    <mergeCell ref="H7:H10"/>
    <mergeCell ref="I7:I10"/>
    <mergeCell ref="AX3:AX4"/>
    <mergeCell ref="F5:G5"/>
    <mergeCell ref="H5:I5"/>
    <mergeCell ref="K5:M5"/>
    <mergeCell ref="N5:P5"/>
    <mergeCell ref="R5:V5"/>
    <mergeCell ref="Y5:AE5"/>
    <mergeCell ref="AG5:AI5"/>
    <mergeCell ref="AK5:AL5"/>
    <mergeCell ref="AN5:AP5"/>
    <mergeCell ref="BB2:BB4"/>
    <mergeCell ref="BC2:BC4"/>
    <mergeCell ref="F3:G3"/>
    <mergeCell ref="H3:I3"/>
    <mergeCell ref="T3:V3"/>
    <mergeCell ref="AB3:AB4"/>
    <mergeCell ref="AO11:AO12"/>
    <mergeCell ref="AP11:AP12"/>
    <mergeCell ref="AG7:AG14"/>
    <mergeCell ref="AH7:AH14"/>
    <mergeCell ref="AI7:AI10"/>
    <mergeCell ref="AJ7:AJ14"/>
    <mergeCell ref="AK7:AK14"/>
    <mergeCell ref="AL7:AL14"/>
    <mergeCell ref="AI11:AI14"/>
    <mergeCell ref="V7:V10"/>
    <mergeCell ref="W7:W22"/>
    <mergeCell ref="Y7:Z8"/>
    <mergeCell ref="AA7:AA22"/>
    <mergeCell ref="AD7:AD22"/>
    <mergeCell ref="AF7:AF14"/>
    <mergeCell ref="P7:P10"/>
    <mergeCell ref="Q7:Q10"/>
    <mergeCell ref="R7:R10"/>
    <mergeCell ref="S7:S10"/>
    <mergeCell ref="T7:T10"/>
    <mergeCell ref="U7:U10"/>
    <mergeCell ref="S15:S18"/>
    <mergeCell ref="T15:T18"/>
    <mergeCell ref="BE7:BE10"/>
    <mergeCell ref="AN9:AN10"/>
    <mergeCell ref="AO9:AO10"/>
    <mergeCell ref="AP9:AP10"/>
    <mergeCell ref="D11:D14"/>
    <mergeCell ref="F11:F14"/>
    <mergeCell ref="G11:G14"/>
    <mergeCell ref="H11:H14"/>
    <mergeCell ref="I11:I14"/>
    <mergeCell ref="J11:J14"/>
    <mergeCell ref="AY7:AY14"/>
    <mergeCell ref="AZ7:AZ10"/>
    <mergeCell ref="BA7:BA10"/>
    <mergeCell ref="BB7:BB10"/>
    <mergeCell ref="BC7:BC10"/>
    <mergeCell ref="BD7:BD14"/>
    <mergeCell ref="AZ11:AZ14"/>
    <mergeCell ref="BA11:BA14"/>
    <mergeCell ref="BB11:BB14"/>
    <mergeCell ref="BC11:BC14"/>
    <mergeCell ref="AS7:AS14"/>
    <mergeCell ref="AT7:AT10"/>
    <mergeCell ref="AU7:AU14"/>
    <mergeCell ref="AV7:AV14"/>
    <mergeCell ref="AW7:AW14"/>
    <mergeCell ref="AX7:AX14"/>
    <mergeCell ref="AT11:AT14"/>
    <mergeCell ref="AM7:AM14"/>
    <mergeCell ref="AN7:AN8"/>
    <mergeCell ref="AO7:AO8"/>
    <mergeCell ref="AP7:AP8"/>
    <mergeCell ref="AQ7:AQ14"/>
    <mergeCell ref="I15:I18"/>
    <mergeCell ref="J15:J18"/>
    <mergeCell ref="K15:K18"/>
    <mergeCell ref="L15:L18"/>
    <mergeCell ref="M15:M18"/>
    <mergeCell ref="N15:N18"/>
    <mergeCell ref="BE11:BE14"/>
    <mergeCell ref="AN13:AN14"/>
    <mergeCell ref="AO13:AO14"/>
    <mergeCell ref="AP13:AP14"/>
    <mergeCell ref="B15:B22"/>
    <mergeCell ref="C15:C22"/>
    <mergeCell ref="D15:D18"/>
    <mergeCell ref="F15:F18"/>
    <mergeCell ref="G15:G18"/>
    <mergeCell ref="H15:H18"/>
    <mergeCell ref="Q11:Q14"/>
    <mergeCell ref="R11:R14"/>
    <mergeCell ref="S11:S14"/>
    <mergeCell ref="T11:T14"/>
    <mergeCell ref="U11:U14"/>
    <mergeCell ref="V11:V14"/>
    <mergeCell ref="K11:K14"/>
    <mergeCell ref="L11:L14"/>
    <mergeCell ref="M11:M14"/>
    <mergeCell ref="N11:N14"/>
    <mergeCell ref="O11:O14"/>
    <mergeCell ref="P11:P14"/>
    <mergeCell ref="AR7:AR14"/>
    <mergeCell ref="AN11:AN12"/>
    <mergeCell ref="BB15:BB18"/>
    <mergeCell ref="BC15:BC18"/>
    <mergeCell ref="BE15:BE16"/>
    <mergeCell ref="AN17:AN18"/>
    <mergeCell ref="AO17:AO18"/>
    <mergeCell ref="AP17:AP18"/>
    <mergeCell ref="AV15:AV22"/>
    <mergeCell ref="AW15:AW22"/>
    <mergeCell ref="AX15:AX22"/>
    <mergeCell ref="AY15:AY22"/>
    <mergeCell ref="AZ15:AZ18"/>
    <mergeCell ref="BA15:BA18"/>
    <mergeCell ref="AZ19:AZ22"/>
    <mergeCell ref="BA19:BA22"/>
    <mergeCell ref="AP15:AP16"/>
    <mergeCell ref="AQ15:AQ22"/>
    <mergeCell ref="AR15:AR22"/>
    <mergeCell ref="AS15:AS22"/>
    <mergeCell ref="AT15:AT18"/>
    <mergeCell ref="AU15:AU22"/>
    <mergeCell ref="AP19:AP20"/>
    <mergeCell ref="AT19:AT22"/>
    <mergeCell ref="AN15:AN16"/>
    <mergeCell ref="AO15:AO16"/>
    <mergeCell ref="AN19:AN20"/>
    <mergeCell ref="AO19:AO20"/>
    <mergeCell ref="A23:A38"/>
    <mergeCell ref="B23:B30"/>
    <mergeCell ref="C23:C30"/>
    <mergeCell ref="D23:D26"/>
    <mergeCell ref="F23:F26"/>
    <mergeCell ref="Q19:Q22"/>
    <mergeCell ref="R19:R22"/>
    <mergeCell ref="S19:S22"/>
    <mergeCell ref="T19:T22"/>
    <mergeCell ref="U19:U22"/>
    <mergeCell ref="V19:V22"/>
    <mergeCell ref="K19:K22"/>
    <mergeCell ref="L19:L22"/>
    <mergeCell ref="M19:M22"/>
    <mergeCell ref="N19:N22"/>
    <mergeCell ref="O19:O22"/>
    <mergeCell ref="P19:P22"/>
    <mergeCell ref="D19:D22"/>
    <mergeCell ref="F19:F22"/>
    <mergeCell ref="G19:G22"/>
    <mergeCell ref="H19:H22"/>
    <mergeCell ref="I19:I22"/>
    <mergeCell ref="J19:J22"/>
    <mergeCell ref="M23:M26"/>
    <mergeCell ref="N23:N26"/>
    <mergeCell ref="O23:O26"/>
    <mergeCell ref="P23:P26"/>
    <mergeCell ref="Q23:Q26"/>
    <mergeCell ref="R23:R26"/>
    <mergeCell ref="G23:G26"/>
    <mergeCell ref="H23:H26"/>
    <mergeCell ref="I23:I26"/>
    <mergeCell ref="L23:L26"/>
    <mergeCell ref="BB19:BB22"/>
    <mergeCell ref="BC19:BC22"/>
    <mergeCell ref="AN21:AN22"/>
    <mergeCell ref="AO21:AO22"/>
    <mergeCell ref="AP21:AP22"/>
    <mergeCell ref="AJ15:AJ22"/>
    <mergeCell ref="AK15:AK22"/>
    <mergeCell ref="AL15:AL22"/>
    <mergeCell ref="AM15:AM22"/>
    <mergeCell ref="U15:U18"/>
    <mergeCell ref="V15:V18"/>
    <mergeCell ref="AF15:AF22"/>
    <mergeCell ref="AG15:AG22"/>
    <mergeCell ref="AH15:AH22"/>
    <mergeCell ref="AI15:AI18"/>
    <mergeCell ref="AI19:AI22"/>
    <mergeCell ref="O15:O18"/>
    <mergeCell ref="P15:P18"/>
    <mergeCell ref="Q15:Q18"/>
    <mergeCell ref="R15:R18"/>
    <mergeCell ref="AO23:AO24"/>
    <mergeCell ref="AA23:AA38"/>
    <mergeCell ref="AD23:AD38"/>
    <mergeCell ref="AF23:AF27"/>
    <mergeCell ref="AG23:AG30"/>
    <mergeCell ref="AH23:AH30"/>
    <mergeCell ref="AI23:AI26"/>
    <mergeCell ref="AI27:AI30"/>
    <mergeCell ref="AF31:AF35"/>
    <mergeCell ref="S23:S26"/>
    <mergeCell ref="T23:T26"/>
    <mergeCell ref="U23:U26"/>
    <mergeCell ref="V23:V26"/>
    <mergeCell ref="W23:W35"/>
    <mergeCell ref="Y23:Z24"/>
    <mergeCell ref="U31:U34"/>
    <mergeCell ref="V31:V34"/>
    <mergeCell ref="U35:U38"/>
    <mergeCell ref="V35:V38"/>
    <mergeCell ref="I27:I30"/>
    <mergeCell ref="J27:J30"/>
    <mergeCell ref="BB23:BB26"/>
    <mergeCell ref="BC23:BC26"/>
    <mergeCell ref="BD23:BD30"/>
    <mergeCell ref="AJ23:AJ30"/>
    <mergeCell ref="AK23:AK30"/>
    <mergeCell ref="AL23:AL30"/>
    <mergeCell ref="AM23:AM30"/>
    <mergeCell ref="AI31:AI34"/>
    <mergeCell ref="AJ31:AJ38"/>
    <mergeCell ref="AK31:AK38"/>
    <mergeCell ref="AL31:AL38"/>
    <mergeCell ref="AM31:AM38"/>
    <mergeCell ref="AN31:AN32"/>
    <mergeCell ref="AI35:AI38"/>
    <mergeCell ref="AN35:AN36"/>
    <mergeCell ref="O31:O34"/>
    <mergeCell ref="P31:P34"/>
    <mergeCell ref="Q31:Q34"/>
    <mergeCell ref="J23:J26"/>
    <mergeCell ref="K23:K26"/>
    <mergeCell ref="R31:R34"/>
    <mergeCell ref="S31:S34"/>
    <mergeCell ref="BE23:BE26"/>
    <mergeCell ref="AN25:AN26"/>
    <mergeCell ref="AO25:AO26"/>
    <mergeCell ref="AP25:AP26"/>
    <mergeCell ref="AN27:AN28"/>
    <mergeCell ref="AO27:AO28"/>
    <mergeCell ref="AP27:AP28"/>
    <mergeCell ref="AV23:AV30"/>
    <mergeCell ref="AW23:AW30"/>
    <mergeCell ref="AX23:AX30"/>
    <mergeCell ref="AY23:AY30"/>
    <mergeCell ref="AZ23:AZ26"/>
    <mergeCell ref="BA23:BA26"/>
    <mergeCell ref="AZ27:AZ30"/>
    <mergeCell ref="BA27:BA30"/>
    <mergeCell ref="AP23:AP24"/>
    <mergeCell ref="AQ23:AQ30"/>
    <mergeCell ref="AR23:AR30"/>
    <mergeCell ref="AS23:AS30"/>
    <mergeCell ref="AT23:AT26"/>
    <mergeCell ref="AU23:AU30"/>
    <mergeCell ref="AT27:AT30"/>
    <mergeCell ref="AN23:AN24"/>
    <mergeCell ref="B31:B38"/>
    <mergeCell ref="C31:C38"/>
    <mergeCell ref="D31:D34"/>
    <mergeCell ref="F31:F34"/>
    <mergeCell ref="G31:G34"/>
    <mergeCell ref="H31:H34"/>
    <mergeCell ref="D35:D38"/>
    <mergeCell ref="F35:F38"/>
    <mergeCell ref="G35:G38"/>
    <mergeCell ref="H35:H38"/>
    <mergeCell ref="BB27:BB30"/>
    <mergeCell ref="BC27:BC30"/>
    <mergeCell ref="BE27:BE30"/>
    <mergeCell ref="AN29:AN30"/>
    <mergeCell ref="AO29:AO30"/>
    <mergeCell ref="AP29:AP30"/>
    <mergeCell ref="Q27:Q30"/>
    <mergeCell ref="R27:R30"/>
    <mergeCell ref="S27:S30"/>
    <mergeCell ref="T27:T30"/>
    <mergeCell ref="U27:U30"/>
    <mergeCell ref="V27:V30"/>
    <mergeCell ref="K27:K30"/>
    <mergeCell ref="L27:L30"/>
    <mergeCell ref="M27:M30"/>
    <mergeCell ref="N27:N30"/>
    <mergeCell ref="O27:O30"/>
    <mergeCell ref="P27:P30"/>
    <mergeCell ref="D27:D30"/>
    <mergeCell ref="F27:F30"/>
    <mergeCell ref="G27:G30"/>
    <mergeCell ref="H27:H30"/>
    <mergeCell ref="BE31:BE32"/>
    <mergeCell ref="AN33:AN34"/>
    <mergeCell ref="AO33:AO34"/>
    <mergeCell ref="AP33:AP34"/>
    <mergeCell ref="AU31:AU38"/>
    <mergeCell ref="AV31:AV38"/>
    <mergeCell ref="AW31:AW38"/>
    <mergeCell ref="AX31:AX38"/>
    <mergeCell ref="AY31:AY38"/>
    <mergeCell ref="AZ31:AZ34"/>
    <mergeCell ref="AZ35:AZ38"/>
    <mergeCell ref="AO31:AO32"/>
    <mergeCell ref="AP31:AP32"/>
    <mergeCell ref="AQ31:AQ38"/>
    <mergeCell ref="AR31:AR38"/>
    <mergeCell ref="AS31:AS38"/>
    <mergeCell ref="AT31:AT34"/>
    <mergeCell ref="AO35:AO36"/>
    <mergeCell ref="AP35:AP36"/>
    <mergeCell ref="AT35:AT38"/>
    <mergeCell ref="BA35:BA38"/>
    <mergeCell ref="BB35:BB38"/>
    <mergeCell ref="BC35:BC38"/>
    <mergeCell ref="AN37:AN38"/>
    <mergeCell ref="AO37:AO38"/>
    <mergeCell ref="AP37:AP38"/>
    <mergeCell ref="BA31:BA34"/>
    <mergeCell ref="BB31:BB34"/>
    <mergeCell ref="BC31:BC34"/>
    <mergeCell ref="O35:O38"/>
    <mergeCell ref="P35:P38"/>
    <mergeCell ref="Q35:Q38"/>
    <mergeCell ref="R35:R38"/>
    <mergeCell ref="S35:S38"/>
    <mergeCell ref="T35:T38"/>
    <mergeCell ref="I35:I38"/>
    <mergeCell ref="J35:J38"/>
    <mergeCell ref="K35:K38"/>
    <mergeCell ref="L35:L38"/>
    <mergeCell ref="M35:M38"/>
    <mergeCell ref="N35:N38"/>
    <mergeCell ref="AG31:AG38"/>
    <mergeCell ref="AH31:AH38"/>
    <mergeCell ref="T31:T34"/>
    <mergeCell ref="I31:I34"/>
    <mergeCell ref="J31:J34"/>
    <mergeCell ref="K31:K34"/>
    <mergeCell ref="L31:L34"/>
    <mergeCell ref="M31:M34"/>
    <mergeCell ref="N31:N34"/>
    <mergeCell ref="N39:N42"/>
    <mergeCell ref="O39:O42"/>
    <mergeCell ref="P39:P42"/>
    <mergeCell ref="Q39:Q42"/>
    <mergeCell ref="R39:R42"/>
    <mergeCell ref="S39:S42"/>
    <mergeCell ref="H39:H42"/>
    <mergeCell ref="I39:I42"/>
    <mergeCell ref="J39:J42"/>
    <mergeCell ref="K39:K42"/>
    <mergeCell ref="L39:L42"/>
    <mergeCell ref="M39:M42"/>
    <mergeCell ref="A39:A54"/>
    <mergeCell ref="B39:B46"/>
    <mergeCell ref="C39:C46"/>
    <mergeCell ref="D39:D42"/>
    <mergeCell ref="F39:F42"/>
    <mergeCell ref="G39:G42"/>
    <mergeCell ref="D43:D46"/>
    <mergeCell ref="F43:F46"/>
    <mergeCell ref="G43:G46"/>
    <mergeCell ref="H47:H50"/>
    <mergeCell ref="I47:I50"/>
    <mergeCell ref="J47:J50"/>
    <mergeCell ref="K47:K50"/>
    <mergeCell ref="L47:L50"/>
    <mergeCell ref="M47:M50"/>
    <mergeCell ref="N47:N50"/>
    <mergeCell ref="O47:O50"/>
    <mergeCell ref="P47:P50"/>
    <mergeCell ref="Q47:Q50"/>
    <mergeCell ref="R47:R50"/>
    <mergeCell ref="AF39:AF43"/>
    <mergeCell ref="AG39:AG46"/>
    <mergeCell ref="AH39:AH46"/>
    <mergeCell ref="AI39:AI42"/>
    <mergeCell ref="AJ39:AJ46"/>
    <mergeCell ref="AI43:AI46"/>
    <mergeCell ref="AJ47:AJ54"/>
    <mergeCell ref="T39:T42"/>
    <mergeCell ref="U39:U42"/>
    <mergeCell ref="V39:V42"/>
    <mergeCell ref="W39:W51"/>
    <mergeCell ref="Y39:Z40"/>
    <mergeCell ref="AA39:AA54"/>
    <mergeCell ref="T43:T46"/>
    <mergeCell ref="U43:U46"/>
    <mergeCell ref="V43:V46"/>
    <mergeCell ref="T47:T50"/>
    <mergeCell ref="AI47:AI50"/>
    <mergeCell ref="V51:V54"/>
    <mergeCell ref="AI51:AI54"/>
    <mergeCell ref="BC39:BC42"/>
    <mergeCell ref="BD39:BD46"/>
    <mergeCell ref="BE39:BE42"/>
    <mergeCell ref="AN41:AN42"/>
    <mergeCell ref="AO41:AO42"/>
    <mergeCell ref="AP41:AP42"/>
    <mergeCell ref="AN43:AN44"/>
    <mergeCell ref="AO43:AO44"/>
    <mergeCell ref="AP43:AP44"/>
    <mergeCell ref="AT43:AT46"/>
    <mergeCell ref="AW39:AW46"/>
    <mergeCell ref="AX39:AX46"/>
    <mergeCell ref="AY39:AY46"/>
    <mergeCell ref="AZ39:AZ42"/>
    <mergeCell ref="BA39:BA42"/>
    <mergeCell ref="BB39:BB42"/>
    <mergeCell ref="AZ43:AZ46"/>
    <mergeCell ref="BA43:BA46"/>
    <mergeCell ref="BB43:BB46"/>
    <mergeCell ref="AQ39:AQ46"/>
    <mergeCell ref="AR39:AR46"/>
    <mergeCell ref="AS39:AS46"/>
    <mergeCell ref="AT39:AT42"/>
    <mergeCell ref="AU39:AU46"/>
    <mergeCell ref="AV39:AV46"/>
    <mergeCell ref="AN39:AN40"/>
    <mergeCell ref="AO39:AO40"/>
    <mergeCell ref="AP39:AP40"/>
    <mergeCell ref="BC43:BC46"/>
    <mergeCell ref="BE43:BE46"/>
    <mergeCell ref="AN45:AN46"/>
    <mergeCell ref="AO45:AO46"/>
    <mergeCell ref="AP45:AP46"/>
    <mergeCell ref="B47:B54"/>
    <mergeCell ref="C47:C54"/>
    <mergeCell ref="D47:D50"/>
    <mergeCell ref="F47:F50"/>
    <mergeCell ref="G47:G50"/>
    <mergeCell ref="N43:N46"/>
    <mergeCell ref="O43:O46"/>
    <mergeCell ref="P43:P46"/>
    <mergeCell ref="Q43:Q46"/>
    <mergeCell ref="R43:R46"/>
    <mergeCell ref="S43:S46"/>
    <mergeCell ref="H43:H46"/>
    <mergeCell ref="I43:I46"/>
    <mergeCell ref="J43:J46"/>
    <mergeCell ref="K43:K46"/>
    <mergeCell ref="L43:L46"/>
    <mergeCell ref="M43:M46"/>
    <mergeCell ref="AK39:AK46"/>
    <mergeCell ref="AL39:AL46"/>
    <mergeCell ref="AM39:AM46"/>
    <mergeCell ref="AD39:AD54"/>
    <mergeCell ref="AO47:AO48"/>
    <mergeCell ref="AP47:AP48"/>
    <mergeCell ref="AN51:AN52"/>
    <mergeCell ref="AO51:AO52"/>
    <mergeCell ref="AP51:AP52"/>
    <mergeCell ref="U47:U50"/>
    <mergeCell ref="V47:V50"/>
    <mergeCell ref="AF47:AF51"/>
    <mergeCell ref="AG47:AG54"/>
    <mergeCell ref="AH47:AH54"/>
    <mergeCell ref="S47:S50"/>
    <mergeCell ref="N51:N54"/>
    <mergeCell ref="O51:O54"/>
    <mergeCell ref="BC47:BC50"/>
    <mergeCell ref="BE47:BE48"/>
    <mergeCell ref="AN49:AN50"/>
    <mergeCell ref="AO49:AO50"/>
    <mergeCell ref="AP49:AP50"/>
    <mergeCell ref="D51:D54"/>
    <mergeCell ref="F51:F54"/>
    <mergeCell ref="G51:G54"/>
    <mergeCell ref="H51:H54"/>
    <mergeCell ref="I51:I54"/>
    <mergeCell ref="AW47:AW54"/>
    <mergeCell ref="AX47:AX54"/>
    <mergeCell ref="AY47:AY54"/>
    <mergeCell ref="AZ47:AZ50"/>
    <mergeCell ref="BA47:BA50"/>
    <mergeCell ref="BB47:BB50"/>
    <mergeCell ref="AZ51:AZ54"/>
    <mergeCell ref="BA51:BA54"/>
    <mergeCell ref="BB51:BB54"/>
    <mergeCell ref="AQ47:AQ54"/>
    <mergeCell ref="AR47:AR54"/>
    <mergeCell ref="AS47:AS54"/>
    <mergeCell ref="AT47:AT50"/>
    <mergeCell ref="AU47:AU54"/>
    <mergeCell ref="AV47:AV54"/>
    <mergeCell ref="AT51:AT54"/>
    <mergeCell ref="AK47:AK54"/>
    <mergeCell ref="AL47:AL54"/>
    <mergeCell ref="AM47:AM54"/>
    <mergeCell ref="AN47:AN48"/>
    <mergeCell ref="N55:N58"/>
    <mergeCell ref="O55:O58"/>
    <mergeCell ref="P55:P58"/>
    <mergeCell ref="Q55:Q58"/>
    <mergeCell ref="R55:R58"/>
    <mergeCell ref="S55:S58"/>
    <mergeCell ref="H55:H58"/>
    <mergeCell ref="I55:I58"/>
    <mergeCell ref="J55:J58"/>
    <mergeCell ref="K55:K58"/>
    <mergeCell ref="L55:L58"/>
    <mergeCell ref="M55:M58"/>
    <mergeCell ref="BC51:BC54"/>
    <mergeCell ref="AN53:AN54"/>
    <mergeCell ref="AO53:AO54"/>
    <mergeCell ref="AP53:AP54"/>
    <mergeCell ref="AA55:AA70"/>
    <mergeCell ref="T63:T66"/>
    <mergeCell ref="U63:U66"/>
    <mergeCell ref="V63:V66"/>
    <mergeCell ref="I59:I62"/>
    <mergeCell ref="J59:J62"/>
    <mergeCell ref="BC55:BC58"/>
    <mergeCell ref="AK55:AK62"/>
    <mergeCell ref="AL55:AL62"/>
    <mergeCell ref="AM55:AM62"/>
    <mergeCell ref="H63:H66"/>
    <mergeCell ref="I63:I66"/>
    <mergeCell ref="J63:J66"/>
    <mergeCell ref="K63:K66"/>
    <mergeCell ref="L63:L66"/>
    <mergeCell ref="A55:A70"/>
    <mergeCell ref="B55:B62"/>
    <mergeCell ref="C55:C62"/>
    <mergeCell ref="D55:D58"/>
    <mergeCell ref="F55:F58"/>
    <mergeCell ref="G55:G58"/>
    <mergeCell ref="P51:P54"/>
    <mergeCell ref="Q51:Q54"/>
    <mergeCell ref="R51:R54"/>
    <mergeCell ref="S51:S54"/>
    <mergeCell ref="T51:T54"/>
    <mergeCell ref="U51:U54"/>
    <mergeCell ref="J51:J54"/>
    <mergeCell ref="K51:K54"/>
    <mergeCell ref="L51:L54"/>
    <mergeCell ref="M51:M54"/>
    <mergeCell ref="AP55:AP56"/>
    <mergeCell ref="AD55:AD70"/>
    <mergeCell ref="AF55:AF59"/>
    <mergeCell ref="AG55:AG62"/>
    <mergeCell ref="AH55:AH62"/>
    <mergeCell ref="AI55:AI58"/>
    <mergeCell ref="AJ55:AJ62"/>
    <mergeCell ref="AI59:AI62"/>
    <mergeCell ref="AF63:AF67"/>
    <mergeCell ref="AG63:AG70"/>
    <mergeCell ref="AH63:AH70"/>
    <mergeCell ref="T55:T58"/>
    <mergeCell ref="U55:U58"/>
    <mergeCell ref="V55:V58"/>
    <mergeCell ref="W55:W67"/>
    <mergeCell ref="Y55:Z56"/>
    <mergeCell ref="BE55:BE58"/>
    <mergeCell ref="AN57:AN58"/>
    <mergeCell ref="AO57:AO58"/>
    <mergeCell ref="AP57:AP58"/>
    <mergeCell ref="AN59:AN60"/>
    <mergeCell ref="AO59:AO60"/>
    <mergeCell ref="AP59:AP60"/>
    <mergeCell ref="AT59:AT62"/>
    <mergeCell ref="AW55:AW62"/>
    <mergeCell ref="AX55:AX62"/>
    <mergeCell ref="AY55:AY62"/>
    <mergeCell ref="AZ55:AZ58"/>
    <mergeCell ref="BA55:BA58"/>
    <mergeCell ref="BB55:BB58"/>
    <mergeCell ref="AZ59:AZ62"/>
    <mergeCell ref="BA59:BA62"/>
    <mergeCell ref="BB59:BB62"/>
    <mergeCell ref="AQ55:AQ62"/>
    <mergeCell ref="AR55:AR62"/>
    <mergeCell ref="AS55:AS62"/>
    <mergeCell ref="AT55:AT58"/>
    <mergeCell ref="AU55:AU62"/>
    <mergeCell ref="AV55:AV62"/>
    <mergeCell ref="AN55:AN56"/>
    <mergeCell ref="AO55:AO56"/>
    <mergeCell ref="BC59:BC62"/>
    <mergeCell ref="BE59:BE62"/>
    <mergeCell ref="AN61:AN62"/>
    <mergeCell ref="AO61:AO62"/>
    <mergeCell ref="AP61:AP62"/>
    <mergeCell ref="BD55:BD62"/>
    <mergeCell ref="B63:B70"/>
    <mergeCell ref="C63:C70"/>
    <mergeCell ref="D63:D66"/>
    <mergeCell ref="F63:F66"/>
    <mergeCell ref="G63:G66"/>
    <mergeCell ref="Q59:Q62"/>
    <mergeCell ref="R59:R62"/>
    <mergeCell ref="S59:S62"/>
    <mergeCell ref="T59:T62"/>
    <mergeCell ref="U59:U62"/>
    <mergeCell ref="V59:V62"/>
    <mergeCell ref="K59:K62"/>
    <mergeCell ref="L59:L62"/>
    <mergeCell ref="M59:M62"/>
    <mergeCell ref="N59:N62"/>
    <mergeCell ref="O59:O62"/>
    <mergeCell ref="P59:P62"/>
    <mergeCell ref="D59:D62"/>
    <mergeCell ref="F59:F62"/>
    <mergeCell ref="G59:G62"/>
    <mergeCell ref="H59:H62"/>
    <mergeCell ref="D67:D70"/>
    <mergeCell ref="F67:F70"/>
    <mergeCell ref="G67:G70"/>
    <mergeCell ref="H67:H70"/>
    <mergeCell ref="I67:I70"/>
    <mergeCell ref="J67:J70"/>
    <mergeCell ref="M63:M66"/>
    <mergeCell ref="BA63:BA66"/>
    <mergeCell ref="BB63:BB66"/>
    <mergeCell ref="BC63:BC66"/>
    <mergeCell ref="BE63:BE64"/>
    <mergeCell ref="AN65:AN66"/>
    <mergeCell ref="AO65:AO66"/>
    <mergeCell ref="AP65:AP66"/>
    <mergeCell ref="AU63:AU70"/>
    <mergeCell ref="AV63:AV70"/>
    <mergeCell ref="AW63:AW70"/>
    <mergeCell ref="AX63:AX70"/>
    <mergeCell ref="AY63:AY70"/>
    <mergeCell ref="AZ63:AZ66"/>
    <mergeCell ref="AZ67:AZ70"/>
    <mergeCell ref="AO63:AO64"/>
    <mergeCell ref="AP63:AP64"/>
    <mergeCell ref="AQ63:AQ70"/>
    <mergeCell ref="AR63:AR70"/>
    <mergeCell ref="AS63:AS70"/>
    <mergeCell ref="AT63:AT66"/>
    <mergeCell ref="AO67:AO68"/>
    <mergeCell ref="AP67:AP68"/>
    <mergeCell ref="AT67:AT70"/>
    <mergeCell ref="AI63:AI66"/>
    <mergeCell ref="AJ63:AJ70"/>
    <mergeCell ref="AK63:AK70"/>
    <mergeCell ref="BA67:BA70"/>
    <mergeCell ref="BB67:BB70"/>
    <mergeCell ref="BC67:BC70"/>
    <mergeCell ref="AN69:AN70"/>
    <mergeCell ref="AO69:AO70"/>
    <mergeCell ref="AP69:AP70"/>
    <mergeCell ref="Q67:Q70"/>
    <mergeCell ref="R67:R70"/>
    <mergeCell ref="S67:S70"/>
    <mergeCell ref="T67:T70"/>
    <mergeCell ref="U67:U70"/>
    <mergeCell ref="V67:V70"/>
    <mergeCell ref="K67:K70"/>
    <mergeCell ref="L67:L70"/>
    <mergeCell ref="M67:M70"/>
    <mergeCell ref="N67:N70"/>
    <mergeCell ref="O67:O70"/>
    <mergeCell ref="P67:P70"/>
    <mergeCell ref="AL63:AL70"/>
    <mergeCell ref="AM63:AM70"/>
    <mergeCell ref="AN63:AN64"/>
    <mergeCell ref="AI67:AI70"/>
    <mergeCell ref="AN67:AN68"/>
    <mergeCell ref="N63:N66"/>
    <mergeCell ref="O63:O66"/>
    <mergeCell ref="P63:P66"/>
    <mergeCell ref="Q63:Q66"/>
    <mergeCell ref="R63:R66"/>
    <mergeCell ref="S63:S66"/>
    <mergeCell ref="N71:N74"/>
    <mergeCell ref="O71:O74"/>
    <mergeCell ref="P71:P74"/>
    <mergeCell ref="Q71:Q74"/>
    <mergeCell ref="R71:R74"/>
    <mergeCell ref="S71:S74"/>
    <mergeCell ref="H71:H74"/>
    <mergeCell ref="I71:I74"/>
    <mergeCell ref="J71:J74"/>
    <mergeCell ref="K71:K74"/>
    <mergeCell ref="L71:L74"/>
    <mergeCell ref="M71:M74"/>
    <mergeCell ref="A71:A86"/>
    <mergeCell ref="B71:B78"/>
    <mergeCell ref="C71:C78"/>
    <mergeCell ref="D71:D74"/>
    <mergeCell ref="F71:F74"/>
    <mergeCell ref="G71:G74"/>
    <mergeCell ref="D75:D78"/>
    <mergeCell ref="F75:F78"/>
    <mergeCell ref="G75:G78"/>
    <mergeCell ref="H79:H82"/>
    <mergeCell ref="I79:I82"/>
    <mergeCell ref="J79:J82"/>
    <mergeCell ref="K79:K82"/>
    <mergeCell ref="L79:L82"/>
    <mergeCell ref="M79:M82"/>
    <mergeCell ref="N79:N82"/>
    <mergeCell ref="O79:O82"/>
    <mergeCell ref="P79:P82"/>
    <mergeCell ref="Q79:Q82"/>
    <mergeCell ref="R79:R82"/>
    <mergeCell ref="AF71:AF75"/>
    <mergeCell ref="AG71:AG78"/>
    <mergeCell ref="AH71:AH78"/>
    <mergeCell ref="AI71:AI74"/>
    <mergeCell ref="AJ71:AJ78"/>
    <mergeCell ref="AI75:AI78"/>
    <mergeCell ref="AJ79:AJ86"/>
    <mergeCell ref="T71:T74"/>
    <mergeCell ref="U71:U74"/>
    <mergeCell ref="V71:V74"/>
    <mergeCell ref="W71:W83"/>
    <mergeCell ref="Y71:Z72"/>
    <mergeCell ref="AA71:AA86"/>
    <mergeCell ref="T75:T78"/>
    <mergeCell ref="U75:U78"/>
    <mergeCell ref="V75:V78"/>
    <mergeCell ref="T79:T82"/>
    <mergeCell ref="AI79:AI82"/>
    <mergeCell ref="V83:V86"/>
    <mergeCell ref="AI83:AI86"/>
    <mergeCell ref="BC71:BC74"/>
    <mergeCell ref="BD71:BD78"/>
    <mergeCell ref="BE71:BE74"/>
    <mergeCell ref="AN73:AN74"/>
    <mergeCell ref="AO73:AO74"/>
    <mergeCell ref="AP73:AP74"/>
    <mergeCell ref="AN75:AN76"/>
    <mergeCell ref="AO75:AO76"/>
    <mergeCell ref="AP75:AP76"/>
    <mergeCell ref="AT75:AT78"/>
    <mergeCell ref="AW71:AW78"/>
    <mergeCell ref="AX71:AX78"/>
    <mergeCell ref="AY71:AY78"/>
    <mergeCell ref="AZ71:AZ74"/>
    <mergeCell ref="BA71:BA74"/>
    <mergeCell ref="BB71:BB74"/>
    <mergeCell ref="AZ75:AZ78"/>
    <mergeCell ref="BA75:BA78"/>
    <mergeCell ref="BB75:BB78"/>
    <mergeCell ref="AQ71:AQ78"/>
    <mergeCell ref="AR71:AR78"/>
    <mergeCell ref="AS71:AS78"/>
    <mergeCell ref="AT71:AT74"/>
    <mergeCell ref="AU71:AU78"/>
    <mergeCell ref="AV71:AV78"/>
    <mergeCell ref="AN71:AN72"/>
    <mergeCell ref="AO71:AO72"/>
    <mergeCell ref="AP71:AP72"/>
    <mergeCell ref="BC75:BC78"/>
    <mergeCell ref="BE75:BE78"/>
    <mergeCell ref="AN77:AN78"/>
    <mergeCell ref="AO77:AO78"/>
    <mergeCell ref="AP77:AP78"/>
    <mergeCell ref="B79:B86"/>
    <mergeCell ref="C79:C86"/>
    <mergeCell ref="D79:D82"/>
    <mergeCell ref="F79:F82"/>
    <mergeCell ref="G79:G82"/>
    <mergeCell ref="N75:N78"/>
    <mergeCell ref="O75:O78"/>
    <mergeCell ref="P75:P78"/>
    <mergeCell ref="Q75:Q78"/>
    <mergeCell ref="R75:R78"/>
    <mergeCell ref="S75:S78"/>
    <mergeCell ref="H75:H78"/>
    <mergeCell ref="I75:I78"/>
    <mergeCell ref="J75:J78"/>
    <mergeCell ref="K75:K78"/>
    <mergeCell ref="L75:L78"/>
    <mergeCell ref="M75:M78"/>
    <mergeCell ref="AK71:AK78"/>
    <mergeCell ref="AL71:AL78"/>
    <mergeCell ref="AM71:AM78"/>
    <mergeCell ref="AD71:AD86"/>
    <mergeCell ref="AO79:AO80"/>
    <mergeCell ref="AP79:AP80"/>
    <mergeCell ref="AN83:AN84"/>
    <mergeCell ref="AO83:AO84"/>
    <mergeCell ref="AP83:AP84"/>
    <mergeCell ref="U79:U82"/>
    <mergeCell ref="V79:V82"/>
    <mergeCell ref="AF79:AF83"/>
    <mergeCell ref="AG79:AG86"/>
    <mergeCell ref="AH79:AH86"/>
    <mergeCell ref="S79:S82"/>
    <mergeCell ref="N83:N86"/>
    <mergeCell ref="O83:O86"/>
    <mergeCell ref="BC79:BC82"/>
    <mergeCell ref="BE79:BE80"/>
    <mergeCell ref="AN81:AN82"/>
    <mergeCell ref="AO81:AO82"/>
    <mergeCell ref="AP81:AP82"/>
    <mergeCell ref="D83:D86"/>
    <mergeCell ref="F83:F86"/>
    <mergeCell ref="G83:G86"/>
    <mergeCell ref="H83:H86"/>
    <mergeCell ref="I83:I86"/>
    <mergeCell ref="AW79:AW86"/>
    <mergeCell ref="AX79:AX86"/>
    <mergeCell ref="AY79:AY86"/>
    <mergeCell ref="AZ79:AZ82"/>
    <mergeCell ref="BA79:BA82"/>
    <mergeCell ref="BB79:BB82"/>
    <mergeCell ref="AZ83:AZ86"/>
    <mergeCell ref="BA83:BA86"/>
    <mergeCell ref="BB83:BB86"/>
    <mergeCell ref="AQ79:AQ86"/>
    <mergeCell ref="AR79:AR86"/>
    <mergeCell ref="AS79:AS86"/>
    <mergeCell ref="AT79:AT82"/>
    <mergeCell ref="AU79:AU86"/>
    <mergeCell ref="AV79:AV86"/>
    <mergeCell ref="AT83:AT86"/>
    <mergeCell ref="AK79:AK86"/>
    <mergeCell ref="AL79:AL86"/>
    <mergeCell ref="AM79:AM86"/>
    <mergeCell ref="AN79:AN80"/>
    <mergeCell ref="N87:N90"/>
    <mergeCell ref="O87:O90"/>
    <mergeCell ref="P87:P90"/>
    <mergeCell ref="Q87:Q90"/>
    <mergeCell ref="R87:R90"/>
    <mergeCell ref="S87:S90"/>
    <mergeCell ref="H87:H90"/>
    <mergeCell ref="I87:I90"/>
    <mergeCell ref="J87:J90"/>
    <mergeCell ref="K87:K90"/>
    <mergeCell ref="L87:L90"/>
    <mergeCell ref="M87:M90"/>
    <mergeCell ref="BC83:BC86"/>
    <mergeCell ref="AN85:AN86"/>
    <mergeCell ref="AO85:AO86"/>
    <mergeCell ref="AP85:AP86"/>
    <mergeCell ref="AA87:AA102"/>
    <mergeCell ref="T95:T98"/>
    <mergeCell ref="U95:U98"/>
    <mergeCell ref="V95:V98"/>
    <mergeCell ref="I91:I94"/>
    <mergeCell ref="J91:J94"/>
    <mergeCell ref="BC87:BC90"/>
    <mergeCell ref="AK87:AK94"/>
    <mergeCell ref="AL87:AL94"/>
    <mergeCell ref="AM87:AM94"/>
    <mergeCell ref="H95:H98"/>
    <mergeCell ref="I95:I98"/>
    <mergeCell ref="J95:J98"/>
    <mergeCell ref="K95:K98"/>
    <mergeCell ref="L95:L98"/>
    <mergeCell ref="A87:A102"/>
    <mergeCell ref="B87:B94"/>
    <mergeCell ref="C87:C94"/>
    <mergeCell ref="D87:D90"/>
    <mergeCell ref="F87:F90"/>
    <mergeCell ref="G87:G90"/>
    <mergeCell ref="P83:P86"/>
    <mergeCell ref="Q83:Q86"/>
    <mergeCell ref="R83:R86"/>
    <mergeCell ref="S83:S86"/>
    <mergeCell ref="T83:T86"/>
    <mergeCell ref="U83:U86"/>
    <mergeCell ref="J83:J86"/>
    <mergeCell ref="K83:K86"/>
    <mergeCell ref="L83:L86"/>
    <mergeCell ref="M83:M86"/>
    <mergeCell ref="AP87:AP88"/>
    <mergeCell ref="AD87:AD102"/>
    <mergeCell ref="AF87:AF91"/>
    <mergeCell ref="AG87:AG94"/>
    <mergeCell ref="AH87:AH94"/>
    <mergeCell ref="AI87:AI90"/>
    <mergeCell ref="AJ87:AJ94"/>
    <mergeCell ref="AI91:AI94"/>
    <mergeCell ref="AF95:AF99"/>
    <mergeCell ref="AG95:AG102"/>
    <mergeCell ref="AH95:AH102"/>
    <mergeCell ref="T87:T90"/>
    <mergeCell ref="U87:U90"/>
    <mergeCell ref="V87:V90"/>
    <mergeCell ref="W87:W99"/>
    <mergeCell ref="Y87:Z88"/>
    <mergeCell ref="BE87:BE90"/>
    <mergeCell ref="AN89:AN90"/>
    <mergeCell ref="AO89:AO90"/>
    <mergeCell ref="AP89:AP90"/>
    <mergeCell ref="AN91:AN92"/>
    <mergeCell ref="AO91:AO92"/>
    <mergeCell ref="AP91:AP92"/>
    <mergeCell ref="AT91:AT94"/>
    <mergeCell ref="AW87:AW94"/>
    <mergeCell ref="AX87:AX94"/>
    <mergeCell ref="AY87:AY94"/>
    <mergeCell ref="AZ87:AZ90"/>
    <mergeCell ref="BA87:BA90"/>
    <mergeCell ref="BB87:BB90"/>
    <mergeCell ref="AZ91:AZ94"/>
    <mergeCell ref="BA91:BA94"/>
    <mergeCell ref="BB91:BB94"/>
    <mergeCell ref="AQ87:AQ94"/>
    <mergeCell ref="AR87:AR94"/>
    <mergeCell ref="AS87:AS94"/>
    <mergeCell ref="AT87:AT90"/>
    <mergeCell ref="AU87:AU94"/>
    <mergeCell ref="AV87:AV94"/>
    <mergeCell ref="AN87:AN88"/>
    <mergeCell ref="AO87:AO88"/>
    <mergeCell ref="BC91:BC94"/>
    <mergeCell ref="BE91:BE94"/>
    <mergeCell ref="AN93:AN94"/>
    <mergeCell ref="AO93:AO94"/>
    <mergeCell ref="AP93:AP94"/>
    <mergeCell ref="BD87:BD94"/>
    <mergeCell ref="B95:B102"/>
    <mergeCell ref="C95:C102"/>
    <mergeCell ref="D95:D98"/>
    <mergeCell ref="F95:F98"/>
    <mergeCell ref="G95:G98"/>
    <mergeCell ref="Q91:Q94"/>
    <mergeCell ref="R91:R94"/>
    <mergeCell ref="S91:S94"/>
    <mergeCell ref="T91:T94"/>
    <mergeCell ref="U91:U94"/>
    <mergeCell ref="V91:V94"/>
    <mergeCell ref="K91:K94"/>
    <mergeCell ref="L91:L94"/>
    <mergeCell ref="M91:M94"/>
    <mergeCell ref="N91:N94"/>
    <mergeCell ref="O91:O94"/>
    <mergeCell ref="P91:P94"/>
    <mergeCell ref="D91:D94"/>
    <mergeCell ref="F91:F94"/>
    <mergeCell ref="G91:G94"/>
    <mergeCell ref="H91:H94"/>
    <mergeCell ref="D99:D102"/>
    <mergeCell ref="F99:F102"/>
    <mergeCell ref="G99:G102"/>
    <mergeCell ref="H99:H102"/>
    <mergeCell ref="I99:I102"/>
    <mergeCell ref="J99:J102"/>
    <mergeCell ref="M95:M98"/>
    <mergeCell ref="BA95:BA98"/>
    <mergeCell ref="BB95:BB98"/>
    <mergeCell ref="BC95:BC98"/>
    <mergeCell ref="BE95:BE96"/>
    <mergeCell ref="AN97:AN98"/>
    <mergeCell ref="AO97:AO98"/>
    <mergeCell ref="AP97:AP98"/>
    <mergeCell ref="AU95:AU102"/>
    <mergeCell ref="AV95:AV102"/>
    <mergeCell ref="AW95:AW102"/>
    <mergeCell ref="AX95:AX102"/>
    <mergeCell ref="AY95:AY102"/>
    <mergeCell ref="AZ95:AZ98"/>
    <mergeCell ref="AZ99:AZ102"/>
    <mergeCell ref="AO95:AO96"/>
    <mergeCell ref="AP95:AP96"/>
    <mergeCell ref="AQ95:AQ102"/>
    <mergeCell ref="AR95:AR102"/>
    <mergeCell ref="AS95:AS102"/>
    <mergeCell ref="AT95:AT98"/>
    <mergeCell ref="AO99:AO100"/>
    <mergeCell ref="AP99:AP100"/>
    <mergeCell ref="AT99:AT102"/>
    <mergeCell ref="AI95:AI98"/>
    <mergeCell ref="AJ95:AJ102"/>
    <mergeCell ref="AK95:AK102"/>
    <mergeCell ref="BA99:BA102"/>
    <mergeCell ref="BB99:BB102"/>
    <mergeCell ref="BC99:BC102"/>
    <mergeCell ref="AN101:AN102"/>
    <mergeCell ref="AO101:AO102"/>
    <mergeCell ref="AP101:AP102"/>
    <mergeCell ref="Q99:Q102"/>
    <mergeCell ref="R99:R102"/>
    <mergeCell ref="S99:S102"/>
    <mergeCell ref="T99:T102"/>
    <mergeCell ref="U99:U102"/>
    <mergeCell ref="V99:V102"/>
    <mergeCell ref="K99:K102"/>
    <mergeCell ref="L99:L102"/>
    <mergeCell ref="M99:M102"/>
    <mergeCell ref="N99:N102"/>
    <mergeCell ref="O99:O102"/>
    <mergeCell ref="P99:P102"/>
    <mergeCell ref="AL95:AL102"/>
    <mergeCell ref="AM95:AM102"/>
    <mergeCell ref="AN95:AN96"/>
    <mergeCell ref="AI99:AI102"/>
    <mergeCell ref="AN99:AN100"/>
    <mergeCell ref="N95:N98"/>
    <mergeCell ref="O95:O98"/>
    <mergeCell ref="P95:P98"/>
    <mergeCell ref="Q95:Q98"/>
    <mergeCell ref="R95:R98"/>
    <mergeCell ref="S95:S98"/>
    <mergeCell ref="N103:N106"/>
    <mergeCell ref="O103:O106"/>
    <mergeCell ref="P103:P106"/>
    <mergeCell ref="Q103:Q106"/>
    <mergeCell ref="R103:R106"/>
    <mergeCell ref="S103:S106"/>
    <mergeCell ref="H103:H106"/>
    <mergeCell ref="I103:I106"/>
    <mergeCell ref="J103:J106"/>
    <mergeCell ref="K103:K106"/>
    <mergeCell ref="L103:L106"/>
    <mergeCell ref="M103:M106"/>
    <mergeCell ref="A103:A118"/>
    <mergeCell ref="B103:B110"/>
    <mergeCell ref="C103:C110"/>
    <mergeCell ref="D103:D106"/>
    <mergeCell ref="F103:F106"/>
    <mergeCell ref="G103:G106"/>
    <mergeCell ref="D107:D110"/>
    <mergeCell ref="F107:F110"/>
    <mergeCell ref="G107:G110"/>
    <mergeCell ref="H111:H114"/>
    <mergeCell ref="I111:I114"/>
    <mergeCell ref="J111:J114"/>
    <mergeCell ref="K111:K114"/>
    <mergeCell ref="L111:L114"/>
    <mergeCell ref="M111:M114"/>
    <mergeCell ref="N111:N114"/>
    <mergeCell ref="O111:O114"/>
    <mergeCell ref="P111:P114"/>
    <mergeCell ref="Q111:Q114"/>
    <mergeCell ref="R111:R114"/>
    <mergeCell ref="AF103:AF107"/>
    <mergeCell ref="AG103:AG110"/>
    <mergeCell ref="AH103:AH110"/>
    <mergeCell ref="AI103:AI106"/>
    <mergeCell ref="AJ103:AJ110"/>
    <mergeCell ref="AI107:AI110"/>
    <mergeCell ref="AJ111:AJ118"/>
    <mergeCell ref="T103:T106"/>
    <mergeCell ref="U103:U106"/>
    <mergeCell ref="V103:V106"/>
    <mergeCell ref="W103:W115"/>
    <mergeCell ref="Y103:Z104"/>
    <mergeCell ref="AA103:AA118"/>
    <mergeCell ref="T107:T110"/>
    <mergeCell ref="U107:U110"/>
    <mergeCell ref="V107:V110"/>
    <mergeCell ref="T111:T114"/>
    <mergeCell ref="AI111:AI114"/>
    <mergeCell ref="V115:V118"/>
    <mergeCell ref="AI115:AI118"/>
    <mergeCell ref="BC103:BC106"/>
    <mergeCell ref="BD103:BD110"/>
    <mergeCell ref="BE103:BE106"/>
    <mergeCell ref="AN105:AN106"/>
    <mergeCell ref="AO105:AO106"/>
    <mergeCell ref="AP105:AP106"/>
    <mergeCell ref="AN107:AN108"/>
    <mergeCell ref="AO107:AO108"/>
    <mergeCell ref="AP107:AP108"/>
    <mergeCell ref="AT107:AT110"/>
    <mergeCell ref="AW103:AW110"/>
    <mergeCell ref="AX103:AX110"/>
    <mergeCell ref="AY103:AY110"/>
    <mergeCell ref="AZ103:AZ106"/>
    <mergeCell ref="BA103:BA106"/>
    <mergeCell ref="BB103:BB106"/>
    <mergeCell ref="AZ107:AZ110"/>
    <mergeCell ref="BA107:BA110"/>
    <mergeCell ref="BB107:BB110"/>
    <mergeCell ref="AQ103:AQ110"/>
    <mergeCell ref="AR103:AR110"/>
    <mergeCell ref="AS103:AS110"/>
    <mergeCell ref="AT103:AT106"/>
    <mergeCell ref="AU103:AU110"/>
    <mergeCell ref="AV103:AV110"/>
    <mergeCell ref="AN103:AN104"/>
    <mergeCell ref="AO103:AO104"/>
    <mergeCell ref="AP103:AP104"/>
    <mergeCell ref="BC107:BC110"/>
    <mergeCell ref="BE107:BE110"/>
    <mergeCell ref="AN109:AN110"/>
    <mergeCell ref="AO109:AO110"/>
    <mergeCell ref="AP109:AP110"/>
    <mergeCell ref="B111:B118"/>
    <mergeCell ref="C111:C118"/>
    <mergeCell ref="D111:D114"/>
    <mergeCell ref="F111:F114"/>
    <mergeCell ref="G111:G114"/>
    <mergeCell ref="N107:N110"/>
    <mergeCell ref="O107:O110"/>
    <mergeCell ref="P107:P110"/>
    <mergeCell ref="Q107:Q110"/>
    <mergeCell ref="R107:R110"/>
    <mergeCell ref="S107:S110"/>
    <mergeCell ref="H107:H110"/>
    <mergeCell ref="I107:I110"/>
    <mergeCell ref="J107:J110"/>
    <mergeCell ref="K107:K110"/>
    <mergeCell ref="L107:L110"/>
    <mergeCell ref="M107:M110"/>
    <mergeCell ref="AK103:AK110"/>
    <mergeCell ref="AL103:AL110"/>
    <mergeCell ref="AM103:AM110"/>
    <mergeCell ref="AD103:AD118"/>
    <mergeCell ref="AO111:AO112"/>
    <mergeCell ref="AP111:AP112"/>
    <mergeCell ref="AN115:AN116"/>
    <mergeCell ref="AO115:AO116"/>
    <mergeCell ref="AP115:AP116"/>
    <mergeCell ref="U111:U114"/>
    <mergeCell ref="V111:V114"/>
    <mergeCell ref="AF111:AF115"/>
    <mergeCell ref="AG111:AG118"/>
    <mergeCell ref="AH111:AH118"/>
    <mergeCell ref="S111:S114"/>
    <mergeCell ref="N115:N118"/>
    <mergeCell ref="O115:O118"/>
    <mergeCell ref="BC111:BC114"/>
    <mergeCell ref="BE111:BE112"/>
    <mergeCell ref="AN113:AN114"/>
    <mergeCell ref="AO113:AO114"/>
    <mergeCell ref="AP113:AP114"/>
    <mergeCell ref="D115:D118"/>
    <mergeCell ref="F115:F118"/>
    <mergeCell ref="G115:G118"/>
    <mergeCell ref="H115:H118"/>
    <mergeCell ref="I115:I118"/>
    <mergeCell ref="AW111:AW118"/>
    <mergeCell ref="AX111:AX118"/>
    <mergeCell ref="AY111:AY118"/>
    <mergeCell ref="AZ111:AZ114"/>
    <mergeCell ref="BA111:BA114"/>
    <mergeCell ref="BB111:BB114"/>
    <mergeCell ref="AZ115:AZ118"/>
    <mergeCell ref="BA115:BA118"/>
    <mergeCell ref="BB115:BB118"/>
    <mergeCell ref="AQ111:AQ118"/>
    <mergeCell ref="AR111:AR118"/>
    <mergeCell ref="AS111:AS118"/>
    <mergeCell ref="AT111:AT114"/>
    <mergeCell ref="AU111:AU118"/>
    <mergeCell ref="AV111:AV118"/>
    <mergeCell ref="AT115:AT118"/>
    <mergeCell ref="AK111:AK118"/>
    <mergeCell ref="AL111:AL118"/>
    <mergeCell ref="AM111:AM118"/>
    <mergeCell ref="AN111:AN112"/>
    <mergeCell ref="N119:N122"/>
    <mergeCell ref="O119:O122"/>
    <mergeCell ref="P119:P122"/>
    <mergeCell ref="Q119:Q122"/>
    <mergeCell ref="R119:R122"/>
    <mergeCell ref="S119:S122"/>
    <mergeCell ref="H119:H122"/>
    <mergeCell ref="I119:I122"/>
    <mergeCell ref="J119:J122"/>
    <mergeCell ref="K119:K122"/>
    <mergeCell ref="L119:L122"/>
    <mergeCell ref="M119:M122"/>
    <mergeCell ref="BC115:BC118"/>
    <mergeCell ref="AN117:AN118"/>
    <mergeCell ref="AO117:AO118"/>
    <mergeCell ref="AP117:AP118"/>
    <mergeCell ref="AA119:AA134"/>
    <mergeCell ref="T127:T130"/>
    <mergeCell ref="U127:U130"/>
    <mergeCell ref="V127:V130"/>
    <mergeCell ref="I123:I126"/>
    <mergeCell ref="J123:J126"/>
    <mergeCell ref="BC119:BC122"/>
    <mergeCell ref="AK119:AK126"/>
    <mergeCell ref="AL119:AL126"/>
    <mergeCell ref="AM119:AM126"/>
    <mergeCell ref="H127:H130"/>
    <mergeCell ref="I127:I130"/>
    <mergeCell ref="J127:J130"/>
    <mergeCell ref="K127:K130"/>
    <mergeCell ref="L127:L130"/>
    <mergeCell ref="A119:A134"/>
    <mergeCell ref="B119:B126"/>
    <mergeCell ref="C119:C126"/>
    <mergeCell ref="D119:D122"/>
    <mergeCell ref="F119:F122"/>
    <mergeCell ref="G119:G122"/>
    <mergeCell ref="P115:P118"/>
    <mergeCell ref="Q115:Q118"/>
    <mergeCell ref="R115:R118"/>
    <mergeCell ref="S115:S118"/>
    <mergeCell ref="T115:T118"/>
    <mergeCell ref="U115:U118"/>
    <mergeCell ref="J115:J118"/>
    <mergeCell ref="K115:K118"/>
    <mergeCell ref="L115:L118"/>
    <mergeCell ref="M115:M118"/>
    <mergeCell ref="AP119:AP120"/>
    <mergeCell ref="AD119:AD134"/>
    <mergeCell ref="AF119:AF123"/>
    <mergeCell ref="AG119:AG126"/>
    <mergeCell ref="AH119:AH126"/>
    <mergeCell ref="AI119:AI122"/>
    <mergeCell ref="AJ119:AJ126"/>
    <mergeCell ref="AI123:AI126"/>
    <mergeCell ref="AF127:AF131"/>
    <mergeCell ref="AG127:AG134"/>
    <mergeCell ref="AH127:AH134"/>
    <mergeCell ref="T119:T122"/>
    <mergeCell ref="U119:U122"/>
    <mergeCell ref="V119:V122"/>
    <mergeCell ref="W119:W131"/>
    <mergeCell ref="Y119:Z120"/>
    <mergeCell ref="BE119:BE122"/>
    <mergeCell ref="AN121:AN122"/>
    <mergeCell ref="AO121:AO122"/>
    <mergeCell ref="AP121:AP122"/>
    <mergeCell ref="AN123:AN124"/>
    <mergeCell ref="AO123:AO124"/>
    <mergeCell ref="AP123:AP124"/>
    <mergeCell ref="AT123:AT126"/>
    <mergeCell ref="AW119:AW126"/>
    <mergeCell ref="AX119:AX126"/>
    <mergeCell ref="AY119:AY126"/>
    <mergeCell ref="AZ119:AZ122"/>
    <mergeCell ref="BA119:BA122"/>
    <mergeCell ref="BB119:BB122"/>
    <mergeCell ref="AZ123:AZ126"/>
    <mergeCell ref="BA123:BA126"/>
    <mergeCell ref="BB123:BB126"/>
    <mergeCell ref="AQ119:AQ126"/>
    <mergeCell ref="AR119:AR126"/>
    <mergeCell ref="AS119:AS126"/>
    <mergeCell ref="AT119:AT122"/>
    <mergeCell ref="AU119:AU126"/>
    <mergeCell ref="AV119:AV126"/>
    <mergeCell ref="AN119:AN120"/>
    <mergeCell ref="AO119:AO120"/>
    <mergeCell ref="BC123:BC126"/>
    <mergeCell ref="BE123:BE126"/>
    <mergeCell ref="AN125:AN126"/>
    <mergeCell ref="AO125:AO126"/>
    <mergeCell ref="AP125:AP126"/>
    <mergeCell ref="BD119:BD126"/>
    <mergeCell ref="B127:B134"/>
    <mergeCell ref="C127:C134"/>
    <mergeCell ref="D127:D130"/>
    <mergeCell ref="F127:F130"/>
    <mergeCell ref="G127:G130"/>
    <mergeCell ref="Q123:Q126"/>
    <mergeCell ref="R123:R126"/>
    <mergeCell ref="S123:S126"/>
    <mergeCell ref="T123:T126"/>
    <mergeCell ref="U123:U126"/>
    <mergeCell ref="V123:V126"/>
    <mergeCell ref="K123:K126"/>
    <mergeCell ref="L123:L126"/>
    <mergeCell ref="M123:M126"/>
    <mergeCell ref="N123:N126"/>
    <mergeCell ref="O123:O126"/>
    <mergeCell ref="P123:P126"/>
    <mergeCell ref="D123:D126"/>
    <mergeCell ref="F123:F126"/>
    <mergeCell ref="G123:G126"/>
    <mergeCell ref="H123:H126"/>
    <mergeCell ref="D131:D134"/>
    <mergeCell ref="F131:F134"/>
    <mergeCell ref="G131:G134"/>
    <mergeCell ref="H131:H134"/>
    <mergeCell ref="I131:I134"/>
    <mergeCell ref="J131:J134"/>
    <mergeCell ref="M127:M130"/>
    <mergeCell ref="BA127:BA130"/>
    <mergeCell ref="BB127:BB130"/>
    <mergeCell ref="BC127:BC130"/>
    <mergeCell ref="BE127:BE128"/>
    <mergeCell ref="AN129:AN130"/>
    <mergeCell ref="AO129:AO130"/>
    <mergeCell ref="AP129:AP130"/>
    <mergeCell ref="AU127:AU134"/>
    <mergeCell ref="AV127:AV134"/>
    <mergeCell ref="AW127:AW134"/>
    <mergeCell ref="AX127:AX134"/>
    <mergeCell ref="AY127:AY134"/>
    <mergeCell ref="AZ127:AZ130"/>
    <mergeCell ref="AZ131:AZ134"/>
    <mergeCell ref="AO127:AO128"/>
    <mergeCell ref="AP127:AP128"/>
    <mergeCell ref="AQ127:AQ134"/>
    <mergeCell ref="AR127:AR134"/>
    <mergeCell ref="AS127:AS134"/>
    <mergeCell ref="AT127:AT130"/>
    <mergeCell ref="AO131:AO132"/>
    <mergeCell ref="AP131:AP132"/>
    <mergeCell ref="AT131:AT134"/>
    <mergeCell ref="AI127:AI130"/>
    <mergeCell ref="AJ127:AJ134"/>
    <mergeCell ref="AK127:AK134"/>
    <mergeCell ref="BA131:BA134"/>
    <mergeCell ref="BB131:BB134"/>
    <mergeCell ref="BC131:BC134"/>
    <mergeCell ref="AN133:AN134"/>
    <mergeCell ref="AO133:AO134"/>
    <mergeCell ref="AP133:AP134"/>
    <mergeCell ref="Q131:Q134"/>
    <mergeCell ref="R131:R134"/>
    <mergeCell ref="S131:S134"/>
    <mergeCell ref="T131:T134"/>
    <mergeCell ref="U131:U134"/>
    <mergeCell ref="V131:V134"/>
    <mergeCell ref="K131:K134"/>
    <mergeCell ref="L131:L134"/>
    <mergeCell ref="M131:M134"/>
    <mergeCell ref="N131:N134"/>
    <mergeCell ref="O131:O134"/>
    <mergeCell ref="P131:P134"/>
    <mergeCell ref="AL127:AL134"/>
    <mergeCell ref="AM127:AM134"/>
    <mergeCell ref="AN127:AN128"/>
    <mergeCell ref="AI131:AI134"/>
    <mergeCell ref="AN131:AN132"/>
    <mergeCell ref="N127:N130"/>
    <mergeCell ref="O127:O130"/>
    <mergeCell ref="P127:P130"/>
    <mergeCell ref="Q127:Q130"/>
    <mergeCell ref="R127:R130"/>
    <mergeCell ref="S127:S130"/>
  </mergeCells>
  <phoneticPr fontId="1"/>
  <pageMargins left="0.39370078740157483" right="0.39370078740157483" top="0.78740157480314965" bottom="0.39370078740157483" header="0.39370078740157483" footer="0.15748031496062992"/>
  <pageSetup paperSize="9" scale="76" pageOrder="overThenDown" orientation="portrait" r:id="rId1"/>
  <headerFooter differentFirst="1">
    <firstHeader>&amp;L&amp;"ＤＦ特太ゴシック体,標準"&amp;18別表第３　小規模保育事業（Ａ型）（保育認定）</firstHeader>
  </headerFooter>
  <rowBreaks count="1" manualBreakCount="1">
    <brk id="70" max="54" man="1"/>
  </rowBreaks>
  <colBreaks count="3" manualBreakCount="3">
    <brk id="16" max="118" man="1"/>
    <brk id="31" max="118" man="1"/>
    <brk id="50" max="134"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W195"/>
  <sheetViews>
    <sheetView view="pageBreakPreview" zoomScale="85" zoomScaleNormal="100" zoomScaleSheetLayoutView="85" workbookViewId="0">
      <selection activeCell="D7" sqref="D7:I7"/>
    </sheetView>
  </sheetViews>
  <sheetFormatPr defaultColWidth="2.5" defaultRowHeight="25.5" customHeight="1"/>
  <cols>
    <col min="1" max="1" width="23" style="27" customWidth="1"/>
    <col min="2" max="2" width="2.5" style="27" customWidth="1"/>
    <col min="3" max="21" width="2.625" style="27" customWidth="1"/>
    <col min="22" max="22" width="2.75" style="27" customWidth="1"/>
    <col min="23" max="23" width="57.375" style="87" customWidth="1"/>
    <col min="24" max="16384" width="2.5" style="27"/>
  </cols>
  <sheetData>
    <row r="1" spans="1:23" ht="25.5" customHeight="1">
      <c r="A1" s="74" t="s">
        <v>187</v>
      </c>
      <c r="B1" s="30"/>
      <c r="C1" s="30"/>
      <c r="D1" s="30"/>
      <c r="E1" s="30"/>
      <c r="F1" s="30"/>
      <c r="G1" s="30"/>
      <c r="H1" s="30"/>
      <c r="I1" s="30"/>
      <c r="J1" s="30"/>
      <c r="K1" s="30"/>
      <c r="L1" s="30"/>
      <c r="M1" s="30"/>
      <c r="N1" s="30"/>
      <c r="O1" s="30"/>
      <c r="P1" s="30"/>
      <c r="Q1" s="30"/>
      <c r="R1" s="30"/>
      <c r="S1" s="30"/>
      <c r="T1" s="30"/>
      <c r="U1" s="30"/>
      <c r="V1" s="30"/>
      <c r="W1" s="30"/>
    </row>
    <row r="3" spans="1:23" ht="30" customHeight="1">
      <c r="A3" s="1155" t="s">
        <v>194</v>
      </c>
      <c r="B3" s="1158" t="s">
        <v>332</v>
      </c>
      <c r="C3" s="1155" t="s">
        <v>333</v>
      </c>
      <c r="D3" s="1174"/>
      <c r="E3" s="1174"/>
      <c r="F3" s="1174"/>
      <c r="G3" s="1174"/>
      <c r="H3" s="1174"/>
      <c r="I3" s="1174"/>
      <c r="J3" s="1174"/>
      <c r="K3" s="1174"/>
      <c r="L3" s="1174"/>
      <c r="M3" s="1174"/>
      <c r="N3" s="1174"/>
      <c r="O3" s="1174"/>
      <c r="P3" s="1174"/>
      <c r="Q3" s="1174"/>
      <c r="R3" s="1174"/>
      <c r="S3" s="1174"/>
      <c r="T3" s="1174"/>
      <c r="U3" s="1174"/>
      <c r="V3" s="1175"/>
      <c r="W3" s="1176" t="s">
        <v>334</v>
      </c>
    </row>
    <row r="4" spans="1:23" ht="15" customHeight="1">
      <c r="A4" s="1156"/>
      <c r="B4" s="1139"/>
      <c r="C4" s="1179" t="s">
        <v>335</v>
      </c>
      <c r="D4" s="1180"/>
      <c r="E4" s="1180"/>
      <c r="F4" s="1180"/>
      <c r="G4" s="1180"/>
      <c r="H4" s="1180"/>
      <c r="I4" s="1180"/>
      <c r="J4" s="1180"/>
      <c r="K4" s="1180"/>
      <c r="L4" s="1181">
        <v>48900</v>
      </c>
      <c r="M4" s="1182"/>
      <c r="N4" s="1182"/>
      <c r="O4" s="1180" t="s">
        <v>336</v>
      </c>
      <c r="P4" s="1180"/>
      <c r="Q4" s="1180"/>
      <c r="R4" s="1180"/>
      <c r="S4" s="1180"/>
      <c r="T4" s="1180"/>
      <c r="U4" s="1180"/>
      <c r="V4" s="1183"/>
      <c r="W4" s="1177"/>
    </row>
    <row r="5" spans="1:23" ht="15" customHeight="1">
      <c r="A5" s="1157"/>
      <c r="B5" s="1140"/>
      <c r="C5" s="1184" t="s">
        <v>337</v>
      </c>
      <c r="D5" s="1185"/>
      <c r="E5" s="1185"/>
      <c r="F5" s="1185"/>
      <c r="G5" s="1185"/>
      <c r="H5" s="1185"/>
      <c r="I5" s="1185"/>
      <c r="J5" s="1185"/>
      <c r="K5" s="1185"/>
      <c r="L5" s="1186">
        <v>6110</v>
      </c>
      <c r="M5" s="1187"/>
      <c r="N5" s="1187"/>
      <c r="O5" s="1185" t="s">
        <v>338</v>
      </c>
      <c r="P5" s="1185"/>
      <c r="Q5" s="1185"/>
      <c r="R5" s="1185"/>
      <c r="S5" s="1185"/>
      <c r="T5" s="1185"/>
      <c r="U5" s="1185"/>
      <c r="V5" s="1188"/>
      <c r="W5" s="1178"/>
    </row>
    <row r="6" spans="1:23" ht="15" customHeight="1">
      <c r="A6" s="131"/>
      <c r="B6" s="131"/>
      <c r="C6" s="128"/>
      <c r="D6" s="128"/>
      <c r="E6" s="128"/>
      <c r="F6" s="128"/>
      <c r="G6" s="128"/>
      <c r="H6" s="128"/>
      <c r="I6" s="128"/>
      <c r="J6" s="128"/>
      <c r="K6" s="128"/>
      <c r="L6" s="129"/>
      <c r="M6" s="130"/>
      <c r="N6" s="130"/>
      <c r="O6" s="128"/>
      <c r="P6" s="128"/>
      <c r="Q6" s="128"/>
      <c r="R6" s="128"/>
      <c r="S6" s="128"/>
      <c r="T6" s="128"/>
      <c r="U6" s="128"/>
      <c r="V6" s="128"/>
      <c r="W6" s="131"/>
    </row>
    <row r="7" spans="1:23" s="133" customFormat="1" ht="30" customHeight="1">
      <c r="A7" s="1192" t="s">
        <v>485</v>
      </c>
      <c r="B7" s="1194" t="s">
        <v>271</v>
      </c>
      <c r="C7" s="1196"/>
      <c r="D7" s="1198">
        <v>11000</v>
      </c>
      <c r="E7" s="1198"/>
      <c r="F7" s="1198"/>
      <c r="G7" s="1198"/>
      <c r="H7" s="1198"/>
      <c r="I7" s="1198"/>
      <c r="J7" s="132" t="s">
        <v>486</v>
      </c>
      <c r="K7" s="1199" t="s">
        <v>520</v>
      </c>
      <c r="L7" s="1199"/>
      <c r="M7" s="1199"/>
      <c r="N7" s="1199"/>
      <c r="O7" s="1199"/>
      <c r="P7" s="1199"/>
      <c r="Q7" s="1199"/>
      <c r="R7" s="1199"/>
      <c r="S7" s="1199"/>
      <c r="T7" s="1199"/>
      <c r="U7" s="1199"/>
      <c r="V7" s="1200"/>
      <c r="W7" s="1189" t="s">
        <v>487</v>
      </c>
    </row>
    <row r="8" spans="1:23" s="133" customFormat="1" ht="30" customHeight="1">
      <c r="A8" s="1193"/>
      <c r="B8" s="1195"/>
      <c r="C8" s="1197"/>
      <c r="D8" s="134"/>
      <c r="E8" s="134"/>
      <c r="F8" s="134"/>
      <c r="G8" s="135"/>
      <c r="H8" s="135"/>
      <c r="I8" s="135"/>
      <c r="J8" s="135"/>
      <c r="K8" s="135"/>
      <c r="L8" s="135"/>
      <c r="M8" s="1190" t="s">
        <v>192</v>
      </c>
      <c r="N8" s="1190"/>
      <c r="O8" s="1190"/>
      <c r="P8" s="1190"/>
      <c r="Q8" s="1190"/>
      <c r="R8" s="1190"/>
      <c r="S8" s="1190"/>
      <c r="T8" s="1190"/>
      <c r="U8" s="1190"/>
      <c r="V8" s="1191"/>
      <c r="W8" s="1189"/>
    </row>
    <row r="10" spans="1:23" ht="30" customHeight="1">
      <c r="A10" s="1155" t="s">
        <v>195</v>
      </c>
      <c r="B10" s="1158" t="s">
        <v>271</v>
      </c>
      <c r="C10" s="1165" t="s">
        <v>196</v>
      </c>
      <c r="D10" s="1166"/>
      <c r="E10" s="1166"/>
      <c r="F10" s="1166"/>
      <c r="G10" s="1166"/>
      <c r="H10" s="1167">
        <v>1800</v>
      </c>
      <c r="I10" s="1167"/>
      <c r="J10" s="1167"/>
      <c r="K10" s="1167"/>
      <c r="L10" s="1168"/>
      <c r="M10" s="1165" t="s">
        <v>197</v>
      </c>
      <c r="N10" s="1166"/>
      <c r="O10" s="1166"/>
      <c r="P10" s="1166"/>
      <c r="Q10" s="1166"/>
      <c r="R10" s="1167">
        <v>1240</v>
      </c>
      <c r="S10" s="1167"/>
      <c r="T10" s="1167"/>
      <c r="U10" s="1167"/>
      <c r="V10" s="1168"/>
      <c r="W10" s="1164" t="s">
        <v>198</v>
      </c>
    </row>
    <row r="11" spans="1:23" ht="30" customHeight="1">
      <c r="A11" s="1172"/>
      <c r="B11" s="1159"/>
      <c r="C11" s="1165" t="s">
        <v>199</v>
      </c>
      <c r="D11" s="1166"/>
      <c r="E11" s="1166"/>
      <c r="F11" s="1166"/>
      <c r="G11" s="1166"/>
      <c r="H11" s="1167">
        <v>1590</v>
      </c>
      <c r="I11" s="1167"/>
      <c r="J11" s="1167"/>
      <c r="K11" s="1167"/>
      <c r="L11" s="1168"/>
      <c r="M11" s="1165" t="s">
        <v>200</v>
      </c>
      <c r="N11" s="1166"/>
      <c r="O11" s="1166"/>
      <c r="P11" s="1166"/>
      <c r="Q11" s="1166"/>
      <c r="R11" s="1167">
        <v>110</v>
      </c>
      <c r="S11" s="1167"/>
      <c r="T11" s="1167"/>
      <c r="U11" s="1167"/>
      <c r="V11" s="1168"/>
      <c r="W11" s="1164"/>
    </row>
    <row r="12" spans="1:23" ht="30" customHeight="1">
      <c r="A12" s="1173"/>
      <c r="B12" s="1160"/>
      <c r="C12" s="1165" t="s">
        <v>201</v>
      </c>
      <c r="D12" s="1166"/>
      <c r="E12" s="1166"/>
      <c r="F12" s="1166"/>
      <c r="G12" s="1166"/>
      <c r="H12" s="1167">
        <v>1570</v>
      </c>
      <c r="I12" s="1167"/>
      <c r="J12" s="1167"/>
      <c r="K12" s="1167"/>
      <c r="L12" s="1168"/>
      <c r="M12" s="1169"/>
      <c r="N12" s="1170"/>
      <c r="O12" s="1170"/>
      <c r="P12" s="1170"/>
      <c r="Q12" s="1170"/>
      <c r="R12" s="1170"/>
      <c r="S12" s="1170"/>
      <c r="T12" s="1170"/>
      <c r="U12" s="1170"/>
      <c r="V12" s="1171"/>
      <c r="W12" s="1164"/>
    </row>
    <row r="13" spans="1:23" ht="25.5" customHeight="1">
      <c r="A13" s="75"/>
      <c r="B13" s="75"/>
      <c r="C13" s="75"/>
      <c r="D13" s="76"/>
      <c r="E13" s="76"/>
      <c r="F13" s="76"/>
      <c r="G13" s="76"/>
      <c r="H13" s="77"/>
      <c r="I13" s="77"/>
      <c r="J13" s="77"/>
      <c r="K13" s="77"/>
      <c r="L13" s="75"/>
      <c r="M13" s="77"/>
      <c r="N13" s="77"/>
      <c r="O13" s="77"/>
      <c r="P13" s="77"/>
      <c r="Q13" s="78"/>
      <c r="R13" s="78"/>
      <c r="S13" s="78"/>
      <c r="T13" s="78"/>
      <c r="U13" s="78"/>
      <c r="V13" s="78"/>
      <c r="W13" s="79"/>
    </row>
    <row r="14" spans="1:23" ht="30" customHeight="1">
      <c r="A14" s="80" t="s">
        <v>202</v>
      </c>
      <c r="B14" s="81" t="s">
        <v>339</v>
      </c>
      <c r="C14" s="1151">
        <v>6120</v>
      </c>
      <c r="D14" s="1151"/>
      <c r="E14" s="1151"/>
      <c r="F14" s="1151"/>
      <c r="G14" s="1151"/>
      <c r="H14" s="1151"/>
      <c r="I14" s="1151"/>
      <c r="J14" s="1151"/>
      <c r="K14" s="1151"/>
      <c r="L14" s="1151"/>
      <c r="M14" s="1151"/>
      <c r="N14" s="1151"/>
      <c r="O14" s="1151"/>
      <c r="P14" s="1151"/>
      <c r="Q14" s="1151"/>
      <c r="R14" s="1151"/>
      <c r="S14" s="1151"/>
      <c r="T14" s="1151"/>
      <c r="U14" s="1151"/>
      <c r="V14" s="1152"/>
      <c r="W14" s="82" t="s">
        <v>203</v>
      </c>
    </row>
    <row r="15" spans="1:23" ht="25.5" customHeight="1">
      <c r="A15" s="75"/>
      <c r="B15" s="75"/>
      <c r="C15" s="75"/>
      <c r="D15" s="76"/>
      <c r="E15" s="76"/>
      <c r="F15" s="76"/>
      <c r="G15" s="76"/>
      <c r="H15" s="77"/>
      <c r="I15" s="77"/>
      <c r="J15" s="77"/>
      <c r="K15" s="77"/>
      <c r="L15" s="75"/>
      <c r="M15" s="77"/>
      <c r="N15" s="77"/>
      <c r="O15" s="77"/>
      <c r="P15" s="77"/>
      <c r="Q15" s="78"/>
      <c r="R15" s="78"/>
      <c r="S15" s="78"/>
      <c r="T15" s="78"/>
      <c r="U15" s="78"/>
      <c r="V15" s="78"/>
      <c r="W15" s="83"/>
    </row>
    <row r="16" spans="1:23" ht="30" customHeight="1">
      <c r="A16" s="80" t="s">
        <v>204</v>
      </c>
      <c r="B16" s="81" t="s">
        <v>340</v>
      </c>
      <c r="C16" s="1135">
        <v>154880</v>
      </c>
      <c r="D16" s="1135"/>
      <c r="E16" s="1135"/>
      <c r="F16" s="1135"/>
      <c r="G16" s="1135"/>
      <c r="H16" s="1135"/>
      <c r="I16" s="1135"/>
      <c r="J16" s="1135"/>
      <c r="K16" s="1135"/>
      <c r="L16" s="1135"/>
      <c r="M16" s="1135"/>
      <c r="N16" s="1135"/>
      <c r="O16" s="1135"/>
      <c r="P16" s="1135"/>
      <c r="Q16" s="1135"/>
      <c r="R16" s="1135"/>
      <c r="S16" s="1135"/>
      <c r="T16" s="1135"/>
      <c r="U16" s="1135"/>
      <c r="V16" s="1136"/>
      <c r="W16" s="82" t="s">
        <v>203</v>
      </c>
    </row>
    <row r="17" spans="1:23" ht="25.5" customHeight="1">
      <c r="A17" s="75"/>
      <c r="B17" s="75"/>
      <c r="C17" s="75"/>
      <c r="D17" s="76"/>
      <c r="E17" s="76"/>
      <c r="F17" s="76"/>
      <c r="G17" s="76"/>
      <c r="H17" s="77"/>
      <c r="I17" s="77"/>
      <c r="J17" s="77"/>
      <c r="K17" s="77"/>
      <c r="L17" s="75"/>
      <c r="M17" s="78"/>
      <c r="N17" s="77"/>
      <c r="O17" s="77"/>
      <c r="P17" s="77"/>
      <c r="Q17" s="78"/>
      <c r="R17" s="78"/>
      <c r="S17" s="78"/>
      <c r="T17" s="78"/>
      <c r="U17" s="78"/>
      <c r="V17" s="78"/>
      <c r="W17" s="83"/>
    </row>
    <row r="18" spans="1:23" ht="30" customHeight="1">
      <c r="A18" s="80" t="s">
        <v>205</v>
      </c>
      <c r="B18" s="81" t="s">
        <v>341</v>
      </c>
      <c r="C18" s="1153">
        <v>160000</v>
      </c>
      <c r="D18" s="1153"/>
      <c r="E18" s="1153"/>
      <c r="F18" s="1153"/>
      <c r="G18" s="1153"/>
      <c r="H18" s="1153"/>
      <c r="I18" s="1153"/>
      <c r="J18" s="1153"/>
      <c r="K18" s="1153"/>
      <c r="L18" s="1153"/>
      <c r="M18" s="1153"/>
      <c r="N18" s="1153"/>
      <c r="O18" s="1153"/>
      <c r="P18" s="1153"/>
      <c r="Q18" s="1153"/>
      <c r="R18" s="1153"/>
      <c r="S18" s="1153"/>
      <c r="T18" s="1153"/>
      <c r="U18" s="1153"/>
      <c r="V18" s="1154"/>
      <c r="W18" s="82" t="s">
        <v>203</v>
      </c>
    </row>
    <row r="19" spans="1:23" ht="30" customHeight="1">
      <c r="A19" s="24"/>
      <c r="B19" s="24"/>
      <c r="C19" s="25"/>
      <c r="D19" s="25"/>
      <c r="E19" s="25"/>
      <c r="F19" s="25"/>
      <c r="G19" s="25"/>
      <c r="H19" s="25"/>
      <c r="I19" s="25"/>
      <c r="J19" s="25"/>
      <c r="K19" s="25"/>
      <c r="L19" s="25"/>
      <c r="M19" s="25"/>
      <c r="N19" s="25"/>
      <c r="O19" s="25"/>
      <c r="P19" s="25"/>
      <c r="Q19" s="25"/>
      <c r="R19" s="25"/>
      <c r="S19" s="25"/>
      <c r="T19" s="25"/>
      <c r="U19" s="25"/>
      <c r="V19" s="25"/>
      <c r="W19" s="26"/>
    </row>
    <row r="20" spans="1:23" ht="20.25" customHeight="1">
      <c r="A20" s="1155" t="s">
        <v>206</v>
      </c>
      <c r="B20" s="1158" t="s">
        <v>342</v>
      </c>
      <c r="C20" s="1145" t="s">
        <v>193</v>
      </c>
      <c r="D20" s="138"/>
      <c r="E20" s="1148" t="s">
        <v>188</v>
      </c>
      <c r="F20" s="1148"/>
      <c r="G20" s="1148"/>
      <c r="H20" s="1148"/>
      <c r="I20" s="1148"/>
      <c r="J20" s="28"/>
      <c r="K20" s="1149" t="s">
        <v>207</v>
      </c>
      <c r="L20" s="1149"/>
      <c r="M20" s="1149"/>
      <c r="N20" s="1149"/>
      <c r="O20" s="1149"/>
      <c r="P20" s="1149"/>
      <c r="Q20" s="1149"/>
      <c r="R20" s="1149"/>
      <c r="S20" s="138"/>
      <c r="T20" s="28"/>
      <c r="U20" s="28"/>
      <c r="V20" s="29"/>
      <c r="W20" s="1138" t="s">
        <v>208</v>
      </c>
    </row>
    <row r="21" spans="1:23" ht="30" customHeight="1">
      <c r="A21" s="1156"/>
      <c r="B21" s="1159"/>
      <c r="C21" s="1146"/>
      <c r="D21" s="30" t="s">
        <v>189</v>
      </c>
      <c r="E21" s="1141">
        <v>76960</v>
      </c>
      <c r="F21" s="1141"/>
      <c r="G21" s="1141"/>
      <c r="H21" s="1141"/>
      <c r="I21" s="1141"/>
      <c r="J21" s="30" t="s">
        <v>190</v>
      </c>
      <c r="K21" s="1142">
        <v>760</v>
      </c>
      <c r="L21" s="1142"/>
      <c r="M21" s="1142"/>
      <c r="N21" s="1142"/>
      <c r="O21" s="1142"/>
      <c r="P21" s="1142"/>
      <c r="Q21" s="1142"/>
      <c r="R21" s="1142"/>
      <c r="S21" s="139" t="s">
        <v>191</v>
      </c>
      <c r="T21" s="30"/>
      <c r="U21" s="30"/>
      <c r="V21" s="31"/>
      <c r="W21" s="1139"/>
    </row>
    <row r="22" spans="1:23" ht="30" customHeight="1">
      <c r="A22" s="1156"/>
      <c r="B22" s="1159"/>
      <c r="C22" s="1147"/>
      <c r="D22" s="32"/>
      <c r="E22" s="84"/>
      <c r="F22" s="84"/>
      <c r="G22" s="84"/>
      <c r="H22" s="84"/>
      <c r="I22" s="1143" t="s">
        <v>192</v>
      </c>
      <c r="J22" s="1143"/>
      <c r="K22" s="1143"/>
      <c r="L22" s="1143"/>
      <c r="M22" s="1143"/>
      <c r="N22" s="1143"/>
      <c r="O22" s="1143"/>
      <c r="P22" s="1143"/>
      <c r="Q22" s="1143"/>
      <c r="R22" s="1143"/>
      <c r="S22" s="1143"/>
      <c r="T22" s="1143"/>
      <c r="U22" s="1143"/>
      <c r="V22" s="1144"/>
      <c r="W22" s="1139"/>
    </row>
    <row r="23" spans="1:23" ht="20.25" customHeight="1">
      <c r="A23" s="1156"/>
      <c r="B23" s="1159"/>
      <c r="C23" s="1145" t="s">
        <v>209</v>
      </c>
      <c r="D23" s="138"/>
      <c r="E23" s="1148" t="s">
        <v>188</v>
      </c>
      <c r="F23" s="1148"/>
      <c r="G23" s="1148"/>
      <c r="H23" s="1148"/>
      <c r="I23" s="1148"/>
      <c r="J23" s="28"/>
      <c r="K23" s="1149" t="s">
        <v>207</v>
      </c>
      <c r="L23" s="1149"/>
      <c r="M23" s="1149"/>
      <c r="N23" s="1149"/>
      <c r="O23" s="1149"/>
      <c r="P23" s="1149"/>
      <c r="Q23" s="1149"/>
      <c r="R23" s="1149"/>
      <c r="S23" s="138"/>
      <c r="T23" s="28"/>
      <c r="U23" s="28"/>
      <c r="V23" s="29"/>
      <c r="W23" s="1139"/>
    </row>
    <row r="24" spans="1:23" ht="30" customHeight="1">
      <c r="A24" s="1156"/>
      <c r="B24" s="1159"/>
      <c r="C24" s="1146"/>
      <c r="D24" s="30" t="s">
        <v>189</v>
      </c>
      <c r="E24" s="1141">
        <v>50000</v>
      </c>
      <c r="F24" s="1141"/>
      <c r="G24" s="1141"/>
      <c r="H24" s="1141"/>
      <c r="I24" s="1141"/>
      <c r="J24" s="30" t="s">
        <v>190</v>
      </c>
      <c r="K24" s="1142">
        <v>500</v>
      </c>
      <c r="L24" s="1142"/>
      <c r="M24" s="1142"/>
      <c r="N24" s="1142"/>
      <c r="O24" s="1142"/>
      <c r="P24" s="1142"/>
      <c r="Q24" s="1142"/>
      <c r="R24" s="1142"/>
      <c r="S24" s="139" t="s">
        <v>191</v>
      </c>
      <c r="T24" s="30"/>
      <c r="U24" s="30"/>
      <c r="V24" s="31"/>
      <c r="W24" s="1139"/>
    </row>
    <row r="25" spans="1:23" ht="30" customHeight="1">
      <c r="A25" s="1156"/>
      <c r="B25" s="1159"/>
      <c r="C25" s="1147"/>
      <c r="D25" s="32"/>
      <c r="E25" s="84"/>
      <c r="F25" s="84"/>
      <c r="G25" s="84"/>
      <c r="H25" s="84"/>
      <c r="I25" s="1143" t="s">
        <v>192</v>
      </c>
      <c r="J25" s="1143"/>
      <c r="K25" s="1143"/>
      <c r="L25" s="1143"/>
      <c r="M25" s="1143"/>
      <c r="N25" s="1143"/>
      <c r="O25" s="1143"/>
      <c r="P25" s="1143"/>
      <c r="Q25" s="1143"/>
      <c r="R25" s="1143"/>
      <c r="S25" s="1143"/>
      <c r="T25" s="1143"/>
      <c r="U25" s="1143"/>
      <c r="V25" s="1144"/>
      <c r="W25" s="1139"/>
    </row>
    <row r="26" spans="1:23" ht="20.25" customHeight="1">
      <c r="A26" s="1156"/>
      <c r="B26" s="1159"/>
      <c r="C26" s="1145" t="s">
        <v>210</v>
      </c>
      <c r="D26" s="1161" t="s">
        <v>188</v>
      </c>
      <c r="E26" s="1148"/>
      <c r="F26" s="1148"/>
      <c r="G26" s="1148"/>
      <c r="H26" s="1148"/>
      <c r="I26" s="1148"/>
      <c r="J26" s="1148"/>
      <c r="K26" s="1148"/>
      <c r="L26" s="1148"/>
      <c r="M26" s="85"/>
      <c r="N26" s="85"/>
      <c r="O26" s="85"/>
      <c r="P26" s="85"/>
      <c r="Q26" s="85"/>
      <c r="R26" s="85"/>
      <c r="S26" s="85"/>
      <c r="T26" s="85"/>
      <c r="U26" s="85"/>
      <c r="V26" s="86"/>
      <c r="W26" s="1139"/>
    </row>
    <row r="27" spans="1:23" ht="30" customHeight="1">
      <c r="A27" s="1157"/>
      <c r="B27" s="1160"/>
      <c r="C27" s="1147"/>
      <c r="D27" s="124"/>
      <c r="E27" s="1150">
        <v>10000</v>
      </c>
      <c r="F27" s="1150"/>
      <c r="G27" s="1150"/>
      <c r="H27" s="1150"/>
      <c r="I27" s="1150"/>
      <c r="J27" s="1162" t="s">
        <v>211</v>
      </c>
      <c r="K27" s="1162"/>
      <c r="L27" s="1162"/>
      <c r="M27" s="1162"/>
      <c r="N27" s="1162"/>
      <c r="O27" s="1162"/>
      <c r="P27" s="1162"/>
      <c r="Q27" s="1162"/>
      <c r="R27" s="1162"/>
      <c r="S27" s="1162"/>
      <c r="T27" s="1162"/>
      <c r="U27" s="1162"/>
      <c r="V27" s="1163"/>
      <c r="W27" s="1140"/>
    </row>
    <row r="28" spans="1:23" ht="25.5" customHeight="1">
      <c r="A28" s="75"/>
      <c r="B28" s="75"/>
      <c r="C28" s="75"/>
      <c r="D28" s="76"/>
      <c r="E28" s="76"/>
      <c r="F28" s="76"/>
      <c r="G28" s="76"/>
      <c r="H28" s="77"/>
      <c r="I28" s="77"/>
      <c r="J28" s="77"/>
      <c r="K28" s="77"/>
      <c r="L28" s="75"/>
      <c r="M28" s="78"/>
      <c r="N28" s="77"/>
      <c r="O28" s="77"/>
      <c r="P28" s="77"/>
      <c r="Q28" s="78"/>
      <c r="R28" s="78"/>
      <c r="S28" s="78"/>
      <c r="T28" s="78"/>
      <c r="U28" s="78"/>
      <c r="V28" s="78"/>
      <c r="W28" s="26" t="s">
        <v>212</v>
      </c>
    </row>
    <row r="29" spans="1:23" ht="30" customHeight="1">
      <c r="A29" s="80" t="s">
        <v>213</v>
      </c>
      <c r="B29" s="81" t="s">
        <v>343</v>
      </c>
      <c r="C29" s="1135">
        <v>150000</v>
      </c>
      <c r="D29" s="1135"/>
      <c r="E29" s="1135"/>
      <c r="F29" s="1135"/>
      <c r="G29" s="1135"/>
      <c r="H29" s="1135"/>
      <c r="I29" s="1135"/>
      <c r="J29" s="1135"/>
      <c r="K29" s="1135"/>
      <c r="L29" s="1135"/>
      <c r="M29" s="1135"/>
      <c r="N29" s="1135"/>
      <c r="O29" s="1135"/>
      <c r="P29" s="1135"/>
      <c r="Q29" s="1135"/>
      <c r="R29" s="1135"/>
      <c r="S29" s="1135"/>
      <c r="T29" s="1135"/>
      <c r="U29" s="1135"/>
      <c r="V29" s="1136"/>
      <c r="W29" s="82" t="s">
        <v>203</v>
      </c>
    </row>
    <row r="30" spans="1:23" ht="25.5" customHeight="1">
      <c r="A30" s="1137"/>
      <c r="B30" s="1137"/>
      <c r="C30" s="1137"/>
      <c r="D30" s="1137"/>
      <c r="E30" s="1137"/>
      <c r="F30" s="1137"/>
      <c r="G30" s="1137"/>
      <c r="H30" s="1137"/>
      <c r="I30" s="1137"/>
      <c r="J30" s="1137"/>
      <c r="K30" s="1137"/>
      <c r="L30" s="1137"/>
      <c r="M30" s="1137"/>
      <c r="N30" s="1137"/>
      <c r="O30" s="1137"/>
      <c r="P30" s="1137"/>
      <c r="Q30" s="1137"/>
      <c r="R30" s="1137"/>
      <c r="S30" s="1137"/>
      <c r="T30" s="1137"/>
      <c r="U30" s="1137"/>
      <c r="V30" s="1137"/>
      <c r="W30" s="1137"/>
    </row>
    <row r="31" spans="1:23" ht="25.5" customHeight="1">
      <c r="A31" s="1137" t="s">
        <v>344</v>
      </c>
      <c r="B31" s="1137"/>
      <c r="C31" s="1137"/>
      <c r="D31" s="1137"/>
      <c r="E31" s="1137"/>
      <c r="F31" s="1137"/>
      <c r="G31" s="1137"/>
      <c r="H31" s="1137"/>
      <c r="I31" s="1137"/>
      <c r="J31" s="1137"/>
      <c r="K31" s="1137"/>
      <c r="L31" s="1137"/>
      <c r="M31" s="1137"/>
      <c r="N31" s="1137"/>
      <c r="O31" s="1137"/>
      <c r="P31" s="1137"/>
      <c r="Q31" s="1137"/>
      <c r="R31" s="1137"/>
      <c r="S31" s="1137"/>
      <c r="T31" s="1137"/>
      <c r="U31" s="1137"/>
      <c r="V31" s="1137"/>
      <c r="W31" s="1137"/>
    </row>
    <row r="195" spans="13:13" ht="25.5" customHeight="1">
      <c r="M195" s="27" t="e">
        <v>#N/A</v>
      </c>
    </row>
  </sheetData>
  <sheetProtection selectLockedCells="1" selectUnlockedCells="1"/>
  <mergeCells count="56">
    <mergeCell ref="W7:W8"/>
    <mergeCell ref="M8:V8"/>
    <mergeCell ref="A7:A8"/>
    <mergeCell ref="B7:B8"/>
    <mergeCell ref="C7:C8"/>
    <mergeCell ref="D7:I7"/>
    <mergeCell ref="K7:V7"/>
    <mergeCell ref="A3:A5"/>
    <mergeCell ref="B3:B5"/>
    <mergeCell ref="C3:V3"/>
    <mergeCell ref="W3:W5"/>
    <mergeCell ref="C4:K4"/>
    <mergeCell ref="L4:N4"/>
    <mergeCell ref="O4:V4"/>
    <mergeCell ref="C5:K5"/>
    <mergeCell ref="L5:N5"/>
    <mergeCell ref="O5:V5"/>
    <mergeCell ref="A10:A12"/>
    <mergeCell ref="B10:B12"/>
    <mergeCell ref="C10:G10"/>
    <mergeCell ref="H10:L10"/>
    <mergeCell ref="M10:Q10"/>
    <mergeCell ref="W10:W12"/>
    <mergeCell ref="C11:G11"/>
    <mergeCell ref="H11:L11"/>
    <mergeCell ref="M11:Q11"/>
    <mergeCell ref="R11:V11"/>
    <mergeCell ref="C12:G12"/>
    <mergeCell ref="H12:L12"/>
    <mergeCell ref="M12:V12"/>
    <mergeCell ref="R10:V10"/>
    <mergeCell ref="C14:V14"/>
    <mergeCell ref="C16:V16"/>
    <mergeCell ref="C18:V18"/>
    <mergeCell ref="A20:A27"/>
    <mergeCell ref="B20:B27"/>
    <mergeCell ref="C20:C22"/>
    <mergeCell ref="E20:I20"/>
    <mergeCell ref="K20:R20"/>
    <mergeCell ref="C26:C27"/>
    <mergeCell ref="D26:L26"/>
    <mergeCell ref="J27:V27"/>
    <mergeCell ref="C29:V29"/>
    <mergeCell ref="A30:W30"/>
    <mergeCell ref="A31:W31"/>
    <mergeCell ref="W20:W27"/>
    <mergeCell ref="E21:I21"/>
    <mergeCell ref="K21:R21"/>
    <mergeCell ref="I22:V22"/>
    <mergeCell ref="C23:C25"/>
    <mergeCell ref="E23:I23"/>
    <mergeCell ref="K23:R23"/>
    <mergeCell ref="E24:I24"/>
    <mergeCell ref="K24:R24"/>
    <mergeCell ref="I25:V25"/>
    <mergeCell ref="E27:I27"/>
  </mergeCells>
  <phoneticPr fontId="1"/>
  <conditionalFormatting sqref="W7:W8">
    <cfRule type="expression" dxfId="1" priority="1">
      <formula>W7&lt;#REF!</formula>
    </cfRule>
    <cfRule type="expression" dxfId="0" priority="2">
      <formula>W7&gt;#REF!</formula>
    </cfRule>
  </conditionalFormatting>
  <printOptions horizontalCentered="1"/>
  <pageMargins left="0.39370078740157483" right="0.39370078740157483" top="0.39370078740157483" bottom="0.39370078740157483" header="0.31496062992125984" footer="0.15748031496062992"/>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記入方法</vt:lpstr>
      <vt:lpstr>請求書（小規模保育事業A型）</vt:lpstr>
      <vt:lpstr>在籍児童一覧（小規模保育事業A型）</vt:lpstr>
      <vt:lpstr>計算用</vt:lpstr>
      <vt:lpstr>保育単価表（Ａ型）</vt:lpstr>
      <vt:lpstr>保育単価表（Ａ型）②</vt:lpstr>
      <vt:lpstr>'在籍児童一覧（小規模保育事業A型）'!Print_Area</vt:lpstr>
      <vt:lpstr>'請求書（小規模保育事業A型）'!Print_Area</vt:lpstr>
      <vt:lpstr>'保育単価表（Ａ型）'!Print_Area</vt:lpstr>
      <vt:lpstr>'保育単価表（Ａ型）'!Print_Titles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2021-08-20T03:04:47Z</dcterms:created>
  <dcterms:modified xsi:type="dcterms:W3CDTF">2023-08-22T06:05:59Z</dcterms:modified>
</cp:coreProperties>
</file>